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mc:AlternateContent xmlns:mc="http://schemas.openxmlformats.org/markup-compatibility/2006">
    <mc:Choice Requires="x15">
      <x15ac:absPath xmlns:x15ac="http://schemas.microsoft.com/office/spreadsheetml/2010/11/ac" url="https://d.docs.live.net/0ceeccffcd397ac4/Documentos/PsicoFormando/2023/Cursos/Orientación vocacional/Recursos/"/>
    </mc:Choice>
  </mc:AlternateContent>
  <xr:revisionPtr revIDLastSave="0" documentId="8_{72BAF9E9-9AC9-48AF-A4C7-3AD89449FEC6}" xr6:coauthVersionLast="47" xr6:coauthVersionMax="47" xr10:uidLastSave="{00000000-0000-0000-0000-000000000000}"/>
  <bookViews>
    <workbookView xWindow="-120" yWindow="-120" windowWidth="38640" windowHeight="21840" activeTab="2" xr2:uid="{00000000-000D-0000-FFFF-FFFF00000000}"/>
  </bookViews>
  <sheets>
    <sheet name="INVENTARIO DE INTERESES Y PREFE" sheetId="1" r:id="rId1"/>
    <sheet name="Resultados" sheetId="2" r:id="rId2"/>
    <sheet name="Perfil" sheetId="3" r:id="rId3"/>
  </sheets>
  <definedNames>
    <definedName name="DatosExternos_1" localSheetId="0">'INVENTARIO DE INTERESES Y PREFE'!$A$4:$A$207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X4" i="2" l="1"/>
  <c r="X5" i="2"/>
  <c r="X6" i="2"/>
  <c r="X7" i="2"/>
  <c r="X8" i="2"/>
  <c r="X9" i="2"/>
  <c r="X10" i="2"/>
  <c r="X11" i="2"/>
  <c r="X12" i="2"/>
  <c r="X13" i="2"/>
  <c r="X14" i="2"/>
  <c r="X15" i="2"/>
  <c r="X16" i="2"/>
  <c r="X17" i="2"/>
  <c r="X18" i="2"/>
  <c r="X19" i="2"/>
  <c r="X20" i="2"/>
  <c r="X21" i="2"/>
  <c r="X22" i="2"/>
  <c r="X23" i="2"/>
  <c r="X24" i="2"/>
  <c r="X25" i="2"/>
  <c r="X26" i="2"/>
  <c r="X27" i="2"/>
  <c r="X28" i="2"/>
  <c r="X29" i="2"/>
  <c r="X30" i="2"/>
  <c r="X31" i="2"/>
  <c r="X32" i="2"/>
  <c r="X33" i="2"/>
  <c r="X34" i="2"/>
  <c r="X35" i="2"/>
  <c r="X36" i="2"/>
  <c r="X37" i="2"/>
  <c r="X38" i="2"/>
  <c r="X39" i="2"/>
  <c r="X40" i="2"/>
  <c r="X41" i="2"/>
  <c r="X42" i="2"/>
  <c r="X43" i="2"/>
  <c r="X44" i="2"/>
  <c r="X45" i="2"/>
  <c r="X46" i="2"/>
  <c r="X47" i="2"/>
  <c r="X48" i="2"/>
  <c r="X49" i="2"/>
  <c r="X50" i="2"/>
  <c r="X51" i="2"/>
  <c r="X52" i="2"/>
  <c r="X53" i="2"/>
  <c r="X54" i="2"/>
  <c r="X55" i="2"/>
  <c r="X56" i="2"/>
  <c r="X57" i="2"/>
  <c r="X58" i="2"/>
  <c r="X59" i="2"/>
  <c r="X60" i="2"/>
  <c r="X61" i="2"/>
  <c r="X62" i="2"/>
  <c r="X63" i="2"/>
  <c r="X64" i="2"/>
  <c r="X65" i="2"/>
  <c r="X66" i="2"/>
  <c r="X67" i="2"/>
  <c r="X68" i="2"/>
  <c r="X69" i="2"/>
  <c r="X70" i="2"/>
  <c r="X71" i="2"/>
  <c r="X72" i="2"/>
  <c r="X73" i="2"/>
  <c r="X74" i="2"/>
  <c r="X75" i="2"/>
  <c r="X76" i="2"/>
  <c r="X77" i="2"/>
  <c r="X78" i="2"/>
  <c r="X79" i="2"/>
  <c r="X80" i="2"/>
  <c r="X81" i="2"/>
  <c r="X82" i="2"/>
  <c r="X83" i="2"/>
  <c r="X84" i="2"/>
  <c r="X85" i="2"/>
  <c r="X86" i="2"/>
  <c r="X87" i="2"/>
  <c r="X88" i="2"/>
  <c r="X89" i="2"/>
  <c r="X90" i="2"/>
  <c r="X91" i="2"/>
  <c r="X92" i="2"/>
  <c r="X93" i="2"/>
  <c r="X94" i="2"/>
  <c r="X95" i="2"/>
  <c r="X96" i="2"/>
  <c r="X97" i="2"/>
  <c r="X98" i="2"/>
  <c r="X99" i="2"/>
  <c r="X100" i="2"/>
  <c r="X101" i="2"/>
  <c r="X102" i="2"/>
  <c r="X103" i="2"/>
  <c r="X104" i="2"/>
  <c r="X105" i="2"/>
  <c r="X106" i="2"/>
  <c r="X107" i="2"/>
  <c r="X108" i="2"/>
  <c r="X109" i="2"/>
  <c r="X110" i="2"/>
  <c r="X111" i="2"/>
  <c r="X112" i="2"/>
  <c r="X113" i="2"/>
  <c r="X114" i="2"/>
  <c r="X115" i="2"/>
  <c r="X116" i="2"/>
  <c r="X117" i="2"/>
  <c r="X118" i="2"/>
  <c r="X119" i="2"/>
  <c r="X120" i="2"/>
  <c r="X121" i="2"/>
  <c r="X122" i="2"/>
  <c r="X123" i="2"/>
  <c r="X124" i="2"/>
  <c r="X125" i="2"/>
  <c r="X126" i="2"/>
  <c r="X127" i="2"/>
  <c r="X128" i="2"/>
  <c r="X129" i="2"/>
  <c r="X130" i="2"/>
  <c r="X131" i="2"/>
  <c r="X132" i="2"/>
  <c r="X133" i="2"/>
  <c r="X134" i="2"/>
  <c r="X135" i="2"/>
  <c r="X136" i="2"/>
  <c r="X137" i="2"/>
  <c r="X138" i="2"/>
  <c r="X139" i="2"/>
  <c r="X140" i="2"/>
  <c r="X141" i="2"/>
  <c r="X142" i="2"/>
  <c r="X143" i="2"/>
  <c r="X144" i="2"/>
  <c r="X145" i="2"/>
  <c r="X146" i="2"/>
  <c r="X147" i="2"/>
  <c r="X148" i="2"/>
  <c r="X149" i="2"/>
  <c r="X150" i="2"/>
  <c r="X151" i="2"/>
  <c r="X152" i="2"/>
  <c r="X153" i="2"/>
  <c r="X154" i="2"/>
  <c r="X155" i="2"/>
  <c r="X156" i="2"/>
  <c r="X157" i="2"/>
  <c r="X158" i="2"/>
  <c r="X159" i="2"/>
  <c r="X160" i="2"/>
  <c r="X161" i="2"/>
  <c r="X162" i="2"/>
  <c r="X163" i="2"/>
  <c r="X164" i="2"/>
  <c r="X165" i="2"/>
  <c r="X166" i="2"/>
  <c r="X167" i="2"/>
  <c r="X168" i="2"/>
  <c r="X169" i="2"/>
  <c r="X170" i="2"/>
  <c r="X171" i="2"/>
  <c r="X172" i="2"/>
  <c r="X173" i="2"/>
  <c r="X174" i="2"/>
  <c r="X175" i="2"/>
  <c r="X176" i="2"/>
  <c r="X177" i="2"/>
  <c r="X178" i="2"/>
  <c r="X179" i="2"/>
  <c r="X180" i="2"/>
  <c r="X181" i="2"/>
  <c r="X182" i="2"/>
  <c r="X183" i="2"/>
  <c r="X184" i="2"/>
  <c r="X185" i="2"/>
  <c r="X186" i="2"/>
  <c r="X187" i="2"/>
  <c r="X188" i="2"/>
  <c r="X189" i="2"/>
  <c r="X190" i="2"/>
  <c r="X191" i="2"/>
  <c r="X192" i="2"/>
  <c r="X193" i="2"/>
  <c r="X194" i="2"/>
  <c r="X195" i="2"/>
  <c r="X196" i="2"/>
  <c r="X197" i="2"/>
  <c r="X198" i="2"/>
  <c r="X199" i="2"/>
  <c r="X200" i="2"/>
  <c r="X201" i="2"/>
  <c r="X202" i="2"/>
  <c r="X203" i="2"/>
  <c r="X204" i="2"/>
  <c r="X205" i="2"/>
  <c r="X206" i="2"/>
  <c r="X3" i="2"/>
  <c r="W3" i="2"/>
  <c r="W6" i="2"/>
  <c r="W7" i="2"/>
  <c r="W8" i="2"/>
  <c r="W9" i="2"/>
  <c r="W10" i="2"/>
  <c r="W11" i="2"/>
  <c r="W12" i="2"/>
  <c r="W13" i="2"/>
  <c r="W14" i="2"/>
  <c r="W15" i="2"/>
  <c r="W16" i="2"/>
  <c r="W17" i="2"/>
  <c r="W18" i="2"/>
  <c r="W19" i="2"/>
  <c r="W20" i="2"/>
  <c r="B10" i="2" s="1"/>
  <c r="W21" i="2"/>
  <c r="W22" i="2"/>
  <c r="W23" i="2"/>
  <c r="W24" i="2"/>
  <c r="C11" i="2" s="1"/>
  <c r="W25" i="2"/>
  <c r="W26" i="2"/>
  <c r="W27" i="2"/>
  <c r="W28" i="2"/>
  <c r="W29" i="2"/>
  <c r="W30" i="2"/>
  <c r="W31" i="2"/>
  <c r="W32" i="2"/>
  <c r="W33" i="2"/>
  <c r="W34" i="2"/>
  <c r="W35" i="2"/>
  <c r="W36" i="2"/>
  <c r="W37" i="2"/>
  <c r="W38" i="2"/>
  <c r="W39" i="2"/>
  <c r="W40" i="2"/>
  <c r="W41" i="2"/>
  <c r="W42" i="2"/>
  <c r="W43" i="2"/>
  <c r="W44" i="2"/>
  <c r="W45" i="2"/>
  <c r="W46" i="2"/>
  <c r="W47" i="2"/>
  <c r="W48" i="2"/>
  <c r="W49" i="2"/>
  <c r="W50" i="2"/>
  <c r="W51" i="2"/>
  <c r="W52" i="2"/>
  <c r="F4" i="2" s="1"/>
  <c r="W53" i="2"/>
  <c r="W54" i="2"/>
  <c r="W55" i="2"/>
  <c r="W56" i="2"/>
  <c r="W57" i="2"/>
  <c r="W58" i="2"/>
  <c r="W59" i="2"/>
  <c r="W60" i="2"/>
  <c r="W61" i="2"/>
  <c r="W62" i="2"/>
  <c r="W63" i="2"/>
  <c r="W64" i="2"/>
  <c r="W65" i="2"/>
  <c r="W66" i="2"/>
  <c r="W67" i="2"/>
  <c r="W68" i="2"/>
  <c r="W69" i="2"/>
  <c r="F11" i="2" s="1"/>
  <c r="W70" i="2"/>
  <c r="W71" i="2"/>
  <c r="W72" i="2"/>
  <c r="W73" i="2"/>
  <c r="W74" i="2"/>
  <c r="W75" i="2"/>
  <c r="W76" i="2"/>
  <c r="W77" i="2"/>
  <c r="W78" i="2"/>
  <c r="W79" i="2"/>
  <c r="W80" i="2"/>
  <c r="W81" i="2"/>
  <c r="W82" i="2"/>
  <c r="W83" i="2"/>
  <c r="W84" i="2"/>
  <c r="W85" i="2"/>
  <c r="W86" i="2"/>
  <c r="W87" i="2"/>
  <c r="W88" i="2"/>
  <c r="W89" i="2"/>
  <c r="W90" i="2"/>
  <c r="W91" i="2"/>
  <c r="W92" i="2"/>
  <c r="W93" i="2"/>
  <c r="W94" i="2"/>
  <c r="W95" i="2"/>
  <c r="W96" i="2"/>
  <c r="W97" i="2"/>
  <c r="W98" i="2"/>
  <c r="W99" i="2"/>
  <c r="W100" i="2"/>
  <c r="H6" i="2" s="1"/>
  <c r="W101" i="2"/>
  <c r="W102" i="2"/>
  <c r="W103" i="2"/>
  <c r="W104" i="2"/>
  <c r="I7" i="2" s="1"/>
  <c r="W105" i="2"/>
  <c r="W106" i="2"/>
  <c r="W107" i="2"/>
  <c r="W108" i="2"/>
  <c r="W109" i="2"/>
  <c r="W110" i="2"/>
  <c r="W111" i="2"/>
  <c r="W112" i="2"/>
  <c r="W113" i="2"/>
  <c r="W114" i="2"/>
  <c r="W115" i="2"/>
  <c r="W116" i="2"/>
  <c r="I12" i="2" s="1"/>
  <c r="W117" i="2"/>
  <c r="W118" i="2"/>
  <c r="W119" i="2"/>
  <c r="W120" i="2"/>
  <c r="H14" i="2" s="1"/>
  <c r="W121" i="2"/>
  <c r="W122" i="2"/>
  <c r="W123" i="2"/>
  <c r="H15" i="2" s="1"/>
  <c r="W124" i="2"/>
  <c r="W125" i="2"/>
  <c r="W126" i="2"/>
  <c r="W127" i="2"/>
  <c r="W128" i="2"/>
  <c r="W129" i="2"/>
  <c r="W130" i="2"/>
  <c r="W131" i="2"/>
  <c r="W132" i="2"/>
  <c r="H18" i="2" s="1"/>
  <c r="W133" i="2"/>
  <c r="W134" i="2"/>
  <c r="W135" i="2"/>
  <c r="W136" i="2"/>
  <c r="W137" i="2"/>
  <c r="W138" i="2"/>
  <c r="W139" i="2"/>
  <c r="L3" i="2" s="1"/>
  <c r="W140" i="2"/>
  <c r="W141" i="2"/>
  <c r="W142" i="2"/>
  <c r="W143" i="2"/>
  <c r="W144" i="2"/>
  <c r="W145" i="2"/>
  <c r="W146" i="2"/>
  <c r="W147" i="2"/>
  <c r="W148" i="2"/>
  <c r="W149" i="2"/>
  <c r="W150" i="2"/>
  <c r="W151" i="2"/>
  <c r="W152" i="2"/>
  <c r="K9" i="2" s="1"/>
  <c r="W153" i="2"/>
  <c r="W154" i="2"/>
  <c r="W155" i="2"/>
  <c r="W156" i="2"/>
  <c r="L10" i="2" s="1"/>
  <c r="W157" i="2"/>
  <c r="W158" i="2"/>
  <c r="W159" i="2"/>
  <c r="W160" i="2"/>
  <c r="W161" i="2"/>
  <c r="W162" i="2"/>
  <c r="W163" i="2"/>
  <c r="W164" i="2"/>
  <c r="W165" i="2"/>
  <c r="W166" i="2"/>
  <c r="W167" i="2"/>
  <c r="W168" i="2"/>
  <c r="K15" i="2" s="1"/>
  <c r="W169" i="2"/>
  <c r="W170" i="2"/>
  <c r="W171" i="2"/>
  <c r="W172" i="2"/>
  <c r="W173" i="2"/>
  <c r="W174" i="2"/>
  <c r="W175" i="2"/>
  <c r="W176" i="2"/>
  <c r="W177" i="2"/>
  <c r="W178" i="2"/>
  <c r="W179" i="2"/>
  <c r="W180" i="2"/>
  <c r="K19" i="2" s="1"/>
  <c r="W181" i="2"/>
  <c r="W182" i="2"/>
  <c r="W183" i="2"/>
  <c r="W184" i="2"/>
  <c r="O3" i="2" s="1"/>
  <c r="W185" i="2"/>
  <c r="W186" i="2"/>
  <c r="W187" i="2"/>
  <c r="W188" i="2"/>
  <c r="W189" i="2"/>
  <c r="W190" i="2"/>
  <c r="W191" i="2"/>
  <c r="W192" i="2"/>
  <c r="W193" i="2"/>
  <c r="W194" i="2"/>
  <c r="W195" i="2"/>
  <c r="W196" i="2"/>
  <c r="O8" i="2" s="1"/>
  <c r="W197" i="2"/>
  <c r="W198" i="2"/>
  <c r="W199" i="2"/>
  <c r="W200" i="2"/>
  <c r="W201" i="2"/>
  <c r="W202" i="2"/>
  <c r="W203" i="2"/>
  <c r="W204" i="2"/>
  <c r="W205" i="2"/>
  <c r="W206" i="2"/>
  <c r="W5" i="2"/>
  <c r="W4" i="2"/>
  <c r="C18" i="2" l="1"/>
  <c r="F19" i="2"/>
  <c r="N12" i="2"/>
  <c r="E8" i="2"/>
  <c r="O6" i="2"/>
  <c r="C9" i="2"/>
  <c r="I11" i="2"/>
  <c r="F16" i="2"/>
  <c r="N7" i="2"/>
  <c r="F15" i="2"/>
  <c r="F9" i="2"/>
  <c r="E3" i="2"/>
  <c r="C14" i="2"/>
  <c r="I5" i="2"/>
  <c r="K5" i="2"/>
  <c r="C19" i="2"/>
  <c r="H11" i="2"/>
  <c r="I3" i="2"/>
  <c r="C15" i="2"/>
  <c r="C6" i="2"/>
  <c r="O9" i="2"/>
  <c r="L5" i="2"/>
  <c r="K8" i="2"/>
  <c r="I13" i="2"/>
  <c r="N10" i="2"/>
  <c r="L8" i="2"/>
  <c r="F12" i="2"/>
  <c r="N3" i="2"/>
  <c r="H19" i="2"/>
  <c r="L11" i="2"/>
  <c r="N5" i="2"/>
  <c r="L17" i="2"/>
  <c r="K7" i="2"/>
  <c r="K4" i="2"/>
  <c r="L16" i="2"/>
  <c r="L13" i="2"/>
  <c r="N11" i="2"/>
  <c r="N6" i="2"/>
  <c r="O4" i="2"/>
  <c r="L18" i="2"/>
  <c r="K17" i="2"/>
  <c r="L14" i="2"/>
  <c r="K13" i="2"/>
  <c r="L6" i="2"/>
  <c r="K3" i="2"/>
  <c r="H16" i="2"/>
  <c r="H10" i="2"/>
  <c r="F10" i="2"/>
  <c r="E7" i="2"/>
  <c r="O11" i="2"/>
  <c r="N8" i="2"/>
  <c r="K16" i="2"/>
  <c r="K12" i="2"/>
  <c r="K10" i="2"/>
  <c r="O12" i="2"/>
  <c r="O10" i="2"/>
  <c r="N9" i="2"/>
  <c r="O7" i="2"/>
  <c r="O5" i="2"/>
  <c r="N4" i="2"/>
  <c r="L19" i="2"/>
  <c r="K18" i="2"/>
  <c r="L15" i="2"/>
  <c r="K14" i="2"/>
  <c r="L12" i="2"/>
  <c r="K11" i="2"/>
  <c r="L9" i="2"/>
  <c r="L7" i="2"/>
  <c r="K6" i="2"/>
  <c r="L4" i="2"/>
  <c r="I18" i="2"/>
  <c r="H17" i="2"/>
  <c r="H13" i="2"/>
  <c r="I9" i="2"/>
  <c r="H8" i="2"/>
  <c r="I4" i="2"/>
  <c r="H3" i="2"/>
  <c r="F18" i="2"/>
  <c r="F14" i="2"/>
  <c r="E10" i="2"/>
  <c r="S10" i="2" s="1"/>
  <c r="E62" i="3" s="1"/>
  <c r="F62" i="3" s="1"/>
  <c r="I19" i="3" s="1"/>
  <c r="F6" i="2"/>
  <c r="E5" i="2"/>
  <c r="C17" i="2"/>
  <c r="C13" i="2"/>
  <c r="B12" i="2"/>
  <c r="C8" i="2"/>
  <c r="B7" i="2"/>
  <c r="B5" i="2"/>
  <c r="C3" i="2"/>
  <c r="I15" i="2"/>
  <c r="B16" i="2"/>
  <c r="I16" i="2"/>
  <c r="I19" i="2"/>
  <c r="E17" i="2"/>
  <c r="E13" i="2"/>
  <c r="I17" i="2"/>
  <c r="F8" i="2"/>
  <c r="I14" i="2"/>
  <c r="I8" i="2"/>
  <c r="I6" i="2"/>
  <c r="H5" i="2"/>
  <c r="F17" i="2"/>
  <c r="E16" i="2"/>
  <c r="F13" i="2"/>
  <c r="E12" i="2"/>
  <c r="F5" i="2"/>
  <c r="F3" i="2"/>
  <c r="B19" i="2"/>
  <c r="C16" i="2"/>
  <c r="B15" i="2"/>
  <c r="C12" i="2"/>
  <c r="C10" i="2"/>
  <c r="T10" i="2" s="1"/>
  <c r="B9" i="2"/>
  <c r="H12" i="2"/>
  <c r="I10" i="2"/>
  <c r="H9" i="2"/>
  <c r="H7" i="2"/>
  <c r="H4" i="2"/>
  <c r="E19" i="2"/>
  <c r="E18" i="2"/>
  <c r="E15" i="2"/>
  <c r="E14" i="2"/>
  <c r="E11" i="2"/>
  <c r="E9" i="2"/>
  <c r="F7" i="2"/>
  <c r="E6" i="2"/>
  <c r="E4" i="2"/>
  <c r="B18" i="2"/>
  <c r="S18" i="2" s="1"/>
  <c r="E78" i="3" s="1"/>
  <c r="F78" i="3" s="1"/>
  <c r="I35" i="3" s="1"/>
  <c r="B17" i="2"/>
  <c r="B14" i="2"/>
  <c r="B13" i="2"/>
  <c r="B11" i="2"/>
  <c r="B8" i="2"/>
  <c r="B4" i="2"/>
  <c r="B6" i="2"/>
  <c r="C4" i="2"/>
  <c r="C7" i="2"/>
  <c r="C5" i="2"/>
  <c r="B3" i="2"/>
  <c r="T11" i="2" l="1"/>
  <c r="S3" i="2"/>
  <c r="E48" i="3" s="1"/>
  <c r="T17" i="2"/>
  <c r="T15" i="2"/>
  <c r="E73" i="3" s="1"/>
  <c r="F73" i="3" s="1"/>
  <c r="I30" i="3" s="1"/>
  <c r="S15" i="2"/>
  <c r="E72" i="3" s="1"/>
  <c r="F72" i="3" s="1"/>
  <c r="I29" i="3" s="1"/>
  <c r="T14" i="2"/>
  <c r="T5" i="2"/>
  <c r="E53" i="3" s="1"/>
  <c r="F53" i="3" s="1"/>
  <c r="I10" i="3" s="1"/>
  <c r="S11" i="2"/>
  <c r="E64" i="3" s="1"/>
  <c r="F64" i="3" s="1"/>
  <c r="I21" i="3" s="1"/>
  <c r="S13" i="2"/>
  <c r="E68" i="3" s="1"/>
  <c r="F68" i="3" s="1"/>
  <c r="I25" i="3" s="1"/>
  <c r="E71" i="3"/>
  <c r="F71" i="3" s="1"/>
  <c r="I28" i="3" s="1"/>
  <c r="S14" i="2"/>
  <c r="E70" i="3" s="1"/>
  <c r="F70" i="3" s="1"/>
  <c r="I27" i="3" s="1"/>
  <c r="T19" i="2"/>
  <c r="E81" i="3" s="1"/>
  <c r="F81" i="3" s="1"/>
  <c r="I38" i="3" s="1"/>
  <c r="T8" i="2"/>
  <c r="E59" i="3" s="1"/>
  <c r="F59" i="3" s="1"/>
  <c r="I16" i="3" s="1"/>
  <c r="E65" i="3"/>
  <c r="F65" i="3" s="1"/>
  <c r="I22" i="3" s="1"/>
  <c r="T4" i="2"/>
  <c r="E51" i="3" s="1"/>
  <c r="F51" i="3" s="1"/>
  <c r="I8" i="3" s="1"/>
  <c r="T9" i="2"/>
  <c r="E61" i="3" s="1"/>
  <c r="F61" i="3" s="1"/>
  <c r="I18" i="3" s="1"/>
  <c r="T3" i="2"/>
  <c r="E49" i="3" s="1"/>
  <c r="F49" i="3" s="1"/>
  <c r="I6" i="3" s="1"/>
  <c r="E77" i="3"/>
  <c r="F77" i="3" s="1"/>
  <c r="I34" i="3" s="1"/>
  <c r="S7" i="2"/>
  <c r="E56" i="3" s="1"/>
  <c r="F56" i="3" s="1"/>
  <c r="I13" i="3" s="1"/>
  <c r="S12" i="2"/>
  <c r="E66" i="3" s="1"/>
  <c r="F66" i="3" s="1"/>
  <c r="I23" i="3" s="1"/>
  <c r="S5" i="2"/>
  <c r="E52" i="3" s="1"/>
  <c r="F52" i="3" s="1"/>
  <c r="I9" i="3" s="1"/>
  <c r="T18" i="2"/>
  <c r="E79" i="3" s="1"/>
  <c r="F79" i="3" s="1"/>
  <c r="I36" i="3" s="1"/>
  <c r="E63" i="3"/>
  <c r="F63" i="3" s="1"/>
  <c r="I20" i="3" s="1"/>
  <c r="S19" i="2"/>
  <c r="E80" i="3" s="1"/>
  <c r="F80" i="3" s="1"/>
  <c r="I37" i="3" s="1"/>
  <c r="T13" i="2"/>
  <c r="E69" i="3" s="1"/>
  <c r="F69" i="3" s="1"/>
  <c r="I26" i="3" s="1"/>
  <c r="T6" i="2"/>
  <c r="E55" i="3" s="1"/>
  <c r="F55" i="3" s="1"/>
  <c r="I12" i="3" s="1"/>
  <c r="T12" i="2"/>
  <c r="E67" i="3" s="1"/>
  <c r="F67" i="3" s="1"/>
  <c r="I24" i="3" s="1"/>
  <c r="T7" i="2"/>
  <c r="E57" i="3" s="1"/>
  <c r="F57" i="3" s="1"/>
  <c r="I14" i="3" s="1"/>
  <c r="S8" i="2"/>
  <c r="E58" i="3" s="1"/>
  <c r="F58" i="3" s="1"/>
  <c r="I15" i="3" s="1"/>
  <c r="S17" i="2"/>
  <c r="E76" i="3" s="1"/>
  <c r="F76" i="3" s="1"/>
  <c r="I33" i="3" s="1"/>
  <c r="S6" i="2"/>
  <c r="E54" i="3" s="1"/>
  <c r="F54" i="3" s="1"/>
  <c r="I11" i="3" s="1"/>
  <c r="S16" i="2"/>
  <c r="E74" i="3" s="1"/>
  <c r="F74" i="3" s="1"/>
  <c r="I31" i="3" s="1"/>
  <c r="S4" i="2"/>
  <c r="E50" i="3" s="1"/>
  <c r="F50" i="3" s="1"/>
  <c r="I7" i="3" s="1"/>
  <c r="S9" i="2"/>
  <c r="E60" i="3" s="1"/>
  <c r="F60" i="3" s="1"/>
  <c r="I17" i="3" s="1"/>
  <c r="T16" i="2"/>
  <c r="E75" i="3" s="1"/>
  <c r="F75" i="3" s="1"/>
  <c r="I32" i="3" s="1"/>
  <c r="F48" i="3" l="1"/>
  <c r="I5" i="3" s="1"/>
</calcChain>
</file>

<file path=xl/sharedStrings.xml><?xml version="1.0" encoding="utf-8"?>
<sst xmlns="http://schemas.openxmlformats.org/spreadsheetml/2006/main" count="303" uniqueCount="256">
  <si>
    <t>INVENTARIO DE INTERESES Y PREFERENCIAS PROFESIONALES</t>
  </si>
  <si>
    <t>ME GUSTA</t>
  </si>
  <si>
    <t>ME ES INDIFERENTE O TENGO DUDAS</t>
  </si>
  <si>
    <t>NO ME GUSTA</t>
  </si>
  <si>
    <t>NO CONOCES ESA ACTIVIDAD O PROFESION</t>
  </si>
  <si>
    <t>1. Investigar y experimentar en el campo de la mecánica, la óptica, la física nuclear, etc.</t>
  </si>
  <si>
    <t>2. Estudiar la composición y estructura de la atmósfera y los astros (planetas, satélites, etc.).</t>
  </si>
  <si>
    <t>3. Trabajar como analista clínico</t>
  </si>
  <si>
    <t>4. Proyectar y dirigir la construcción de edificios. Preparar los planos de edificios o zonas completas de la ciudad (barrios, parques, zonas comerciales, etc.).</t>
  </si>
  <si>
    <t>5. Ser arquitecto</t>
  </si>
  <si>
    <t>6. Diagnosticar y tratar enfermedades del cuerpo humano</t>
  </si>
  <si>
    <t>7. Ser médico.</t>
  </si>
  <si>
    <t>8. Ser farmacéutico.</t>
  </si>
  <si>
    <t>9. Investigar los orígenes de la raza humana consultando restos antiguos. Proyectar excavaciones para descubrir restos del pasado</t>
  </si>
  <si>
    <t>10. Ejercer la profesión de antropólogo</t>
  </si>
  <si>
    <t>11. Escribir novelas, cuentos, relatos u obras literarias para su publicación</t>
  </si>
  <si>
    <t>12. Ser escritor profesional</t>
  </si>
  <si>
    <t>13. Dar clases en un colegio, en un instituto o en la universidad</t>
  </si>
  <si>
    <t>14. Dar clase a niños ciegos, sordos o mentalmente deficientes, utilizando procedimientos especiales</t>
  </si>
  <si>
    <t>15. Trabajar como profesor</t>
  </si>
  <si>
    <t>16. Formar parte del gobierno de un país. Intervenir en debates, preparación de leyes, decretos, etc.</t>
  </si>
  <si>
    <t>17. Ser abogado</t>
  </si>
  <si>
    <t>18. Asesorar sobre problemas contables y financieros. Organizar y dirigir los servicios de control de presupuestos y contabilidad.</t>
  </si>
  <si>
    <t>19. Ejercer la profesión de banquero.</t>
  </si>
  <si>
    <t>20. Ser empresario.</t>
  </si>
  <si>
    <t>21. Proyectar y organizar actividades turísticas para ofrecérselas a los clientes.</t>
  </si>
  <si>
    <t>22. Trabajar como agente de seguros.</t>
  </si>
  <si>
    <t>23. Realizar anotaciones contables, preparar relaciones de pagos y cobros. Cobrar, pagar y comprobar que esto se ha hecho correctamente.</t>
  </si>
  <si>
    <t>24. Ser cajero de una empresa o de un banco.</t>
  </si>
  <si>
    <t>25. Observar y analizar la actuación de los deportistas y enseñarles técnicas para remediar sus fallos.</t>
  </si>
  <si>
    <t>26. Cuidar caballos y prepararlos para las carreras.</t>
  </si>
  <si>
    <t>27. Ser árbitro de fútbol.</t>
  </si>
  <si>
    <t>28. Criar en un acuario crustáceos, peces y moluscos. Organizar controlar y administrar todos los aspectos de esta explotación.</t>
  </si>
  <si>
    <t>29. Organizar y explotar una hacienda agrícola o forestal para obtener productos de la tierra y venderlos.</t>
  </si>
  <si>
    <t>30. Realizar el trabajo de ganadero profesional.</t>
  </si>
  <si>
    <t>31. Actuar en representaciones   teatrales, rodajes de cine o televisión.  Aprender un papel, ensayar e interpretar el personaje.</t>
  </si>
  <si>
    <t>32. Tocar uno o varios instrumentos musicales actuando como solista o formando parte de una orquesta o de un grupo musical.</t>
  </si>
  <si>
    <t>33. Ser bailarín profesional.</t>
  </si>
  <si>
    <t>34. Crear y realizar dibujos acompañándolos con frases. Realizar ilustraciones para los libros.</t>
  </si>
  <si>
    <t>35. Diseñar prendas de vestir, complementos (zapatos, bolsos, cinturones, etc.) o joyas.</t>
  </si>
  <si>
    <t>36. Realizar el trabajo de decorador.</t>
  </si>
  <si>
    <t>37. Proteger a las personas que puedan encontrarse en un local, evitando que se cometan hechos delictivos en el mismo.</t>
  </si>
  <si>
    <t>38. Prevenir o apagar incendios, proteger o salvar a las personas durante éstos. Estudiar los riesgos que puedan producirlos, para eliminarlos.</t>
  </si>
  <si>
    <t>39. Ser agente de seguridad.</t>
  </si>
  <si>
    <t>40. Hacer canotaje grupal o individual (kayak).</t>
  </si>
  <si>
    <t>41. Realizar en un circo ejercicios con animales adiestrados (leones, etc.) o actuar en un trapecio.</t>
  </si>
  <si>
    <t>42. Ser astronauta.</t>
  </si>
  <si>
    <t>43. Construir edificios y obras colocando ladrillos, puertas, cañerías, instalaciones eléctricas, etc.</t>
  </si>
  <si>
    <t>44. Manejar y controlar el equipo y los aparatos transmisores en emisoras de radio y televisión.</t>
  </si>
  <si>
    <t>45. Ejercer la profesión de carpintero.</t>
  </si>
  <si>
    <t>46. Hacer pronósticos sobre la dirección de las masas de aire, temperatura y humedad del ambiente.</t>
  </si>
  <si>
    <t>47. Trabajar como astrónomo profesional.</t>
  </si>
  <si>
    <t>48. Ejercer la profesión de biólogo.</t>
  </si>
  <si>
    <t>49. Proyectar maquinaria para cultivos agrarios o para ganadería y dirigir su construcción.</t>
  </si>
  <si>
    <t>50. Ser capitán de barco.</t>
  </si>
  <si>
    <t>51. Curar por medio de ejercicios físicos o de masajes algunas enfermedades, por ejemplo, parálisis, torceduras, enfermedades nerviosas, etc.</t>
  </si>
  <si>
    <t>52. Ser veterinario.</t>
  </si>
  <si>
    <t>53. Realizar investigaciones sobre la distribución de las razas humanas y la organización política, social y económica de determinadas zonas.</t>
  </si>
  <si>
    <t>54. Realizar investigaciones y estudios sobre teología (ciencia que trata de Dios).</t>
  </si>
  <si>
    <t>55. Ejercer la profesión de arqueólogo.</t>
  </si>
  <si>
    <t>56. Coordinar la redacción de una publicación (revista, periódico, etc.) examinando los trabajos que se presenten y seleccionando los que se van a publicar. Determinar su colocación en la página. Redactar los titulares, etc.</t>
  </si>
  <si>
    <t>57. Ser novelista</t>
  </si>
  <si>
    <t>58. Preparar pruebas, exámenes y evaluaciones y calificar a los alumnos que los realizan.</t>
  </si>
  <si>
    <t>59. Trabajar como rehabilitador de adictos.</t>
  </si>
  <si>
    <t>60. Realizar el trabajo de orientador escolar.</t>
  </si>
  <si>
    <t>61. Intervenir en contratos y testamentos. Autorizar con tu firma escrituras y contratos.</t>
  </si>
  <si>
    <t>62. Trabajar como asistente social.</t>
  </si>
  <si>
    <t>63. Dirigir las actividades de un banco o participar en ellas. Otorgar créditos, invertir dinero, etc.</t>
  </si>
  <si>
    <t>64. Ser economista.</t>
  </si>
  <si>
    <t>65. Visitar   a   los   profesionales   de   la   medicina   para   mostrarles   productos   farmacéuticos, teniendo la preparación teórica y los conocimientos necesarios para explicar sus características.</t>
  </si>
  <si>
    <t>66. Recibir a los clientes de un hotel o restaurante. Proporcionarles la información que necesitan.</t>
  </si>
  <si>
    <t>67. Trabajar como director de ventas.</t>
  </si>
  <si>
    <t>68. Organizar las tareas de los empleados del departamento administrativo, distribuyendo el trabajo y controlando su realización.</t>
  </si>
  <si>
    <t>69. Trabajar como técnico de computadora.</t>
  </si>
  <si>
    <t>70. Realizar ejercicios físicos bajo las órdenes de un entrenador o de un preparador.</t>
  </si>
  <si>
    <t>71. Entrenar a deportistas o equipos para perfeccionar sus conocimientos y aptitudes y mejorar la práctica del deporte.</t>
  </si>
  <si>
    <t>72. Trabajar como entrenador deportivo.</t>
  </si>
  <si>
    <t>73. Dirigir los trabajos de una explotación forestal determinar los árboles que se han de plantar, podar o trasladar y el momento más adecuado de hacerlo.</t>
  </si>
  <si>
    <t>74. Criar ganado (ovejas, vacas, etc.) para aprovechar su carne, lana, leche u otros productos.</t>
  </si>
  <si>
    <t>75. Trabajar como director de un zoológico.</t>
  </si>
  <si>
    <t>76. Crear y escribir composiciones y canciones.</t>
  </si>
  <si>
    <t>77. Dar recitales de canto o de música, como solista o formando parte de un grupo.</t>
  </si>
  <si>
    <t>78. Ser actor profesional.</t>
  </si>
  <si>
    <t>79. Restaurar cuadros, muebles y obras de arte, determinando qué tipo de reparación necesitan.</t>
  </si>
  <si>
    <t>80. Crear esculturas con madera, arcilla, metal, etc. Crear pinturas figurativas o abstractas utilizando colores al óleo, acuarela u otros procedimientos.</t>
  </si>
  <si>
    <t>81. Ser dibujante profesional.</t>
  </si>
  <si>
    <t>82. Detener a los que cometen delitos, perseguirlos y ponerlos a disposición de la autoridad judicial.</t>
  </si>
  <si>
    <t>83. Pertenecer al ejército y prestar servicio en organismos y establecimientos militares.</t>
  </si>
  <si>
    <t>84. Ser policía.</t>
  </si>
  <si>
    <t>85. Descender a cavernas profundas para estudiar las características de la tierra.</t>
  </si>
  <si>
    <t>86. Investigar con carácter privado casos criminales o robos para descubrir a los autores.</t>
  </si>
  <si>
    <t>87. Ser submarinista profesional.</t>
  </si>
  <si>
    <t>88. Confeccionar ropa según un modelo.</t>
  </si>
  <si>
    <t>89. Ajustar maquinaria e instalar equipos eléctricos o electrónicos en edificios, fábricas, tiendas, etc.</t>
  </si>
  <si>
    <t>90. Ejercer la profesión de electricista.</t>
  </si>
  <si>
    <t>91. Estudiar la vida vegetal (árboles y plantas). Hacer experimentos con los cultivos.</t>
  </si>
  <si>
    <t>92. Trabajar como geólogo profesional.</t>
  </si>
  <si>
    <t>93. Coordinar las actividades a bordo de un barco. Dirigir las maniobras de entrada y salida de puerto.</t>
  </si>
  <si>
    <t>94. Aplicar la informática para analizar necesidades y problemas. Elaborar programas para computadora.</t>
  </si>
  <si>
    <t>95. Ser ingeniero.</t>
  </si>
  <si>
    <t>96. Aplicar los conocimientos   de medicina   para el tratamiento   de las afecciones dentales.   Localizar lesiones de la dentadura, empastes, etc.</t>
  </si>
  <si>
    <t>97. Ejercer la profesión de auxiliar de enfermería.</t>
  </si>
  <si>
    <t>98. Difundir una doctrina religiosa, en el país propio o en el extranjero. Prestar desinteresadamente servicios educativos de ayuda, médicos, etc.</t>
  </si>
  <si>
    <t>99. Ser sacerdote.</t>
  </si>
  <si>
    <t>100. Trabajar como conservador de museos profesionales.</t>
  </si>
  <si>
    <t>101. Entrevistar a personas para publicar sus respuestas en la prensa, en la radio o en la televisión.</t>
  </si>
  <si>
    <t>102.Ser guionista de cine o de televisión</t>
  </si>
  <si>
    <t>103. Determinar que personas son adecuadas para realizar determinados estudios o trabajos, estudiando sus aptitudes y su personalidad.</t>
  </si>
  <si>
    <t>104. Trabajar como profesor de educación especial.</t>
  </si>
  <si>
    <t>105. Representar a tu país o a tu gobierno en otros países. Proteger los derechos de los compatriotas que viven en el extranjero.</t>
  </si>
  <si>
    <t>106. Intervenir ante los tribunales de justicia en nombre de la ley, representando a un cliente o al Estado.</t>
  </si>
  <si>
    <t>107. Ser diplomático.</t>
  </si>
  <si>
    <t>108.Dirigir un establecimiento comercial propio, organizando y planificando las operaciones de compra y venta de mercancías.</t>
  </si>
  <si>
    <t>109. Ser gerente de una empresa.</t>
  </si>
  <si>
    <t>110. Proyectar, crear o diseñar anuncios publicitarios.</t>
  </si>
  <si>
    <t>111. Trabajar como profesional de relaciones públicas.</t>
  </si>
  <si>
    <t>112. Ser vendedor profesional.</t>
  </si>
  <si>
    <t>113. En las ventas de mercancías, recibir el dinero que entregan los clientes y devolver el cambio. Utilizar máquinas registradoras y entregar facturas de las cantidades recibidas.</t>
  </si>
  <si>
    <t>114. Ser teleoperador.</t>
  </si>
  <si>
    <t>115. Dirigir las competencias deportivas y aplicar las reglas establecidas para cada caso.</t>
  </si>
  <si>
    <t>116. Ser atleta profesional.</t>
  </si>
  <si>
    <t>117. Ejercer la profesión de preparador físico.</t>
  </si>
  <si>
    <t>118. Preparar redes, dirigir tareas de pesca, capturar pescado y llevarlo a puerto para su venta.</t>
  </si>
  <si>
    <t>119. Ser ingeniero forestal</t>
  </si>
  <si>
    <t>120. Trabajar como agricultor profesional.</t>
  </si>
  <si>
    <t>121. Dirigir una orquesta, banda de música o conjunto. Elegir las composiciones que se van a interpretar.</t>
  </si>
  <si>
    <t>122. Ser cantante profesional.</t>
  </si>
  <si>
    <t>123. Ser compositor.</t>
  </si>
  <si>
    <t>124. Manejar cámaras de cine o de televisión siguiendo el desarrollo de las escenas.</t>
  </si>
  <si>
    <t>125. Ser escultor.</t>
  </si>
  <si>
    <t>126. Trabajar como fotógrafo profesional.</t>
  </si>
  <si>
    <t>127. Prestar servicios de protección, seguridad y vigilancia en haciendas, establecimientos, oficinas, etc.</t>
  </si>
  <si>
    <t>128. Ser bombero.</t>
  </si>
  <si>
    <t xml:space="preserve">129. Trabajar como seguridad en el palacio de justicia. </t>
  </si>
  <si>
    <t>130. Conducir autos a gran velocidad participando en carreras y competencias.</t>
  </si>
  <si>
    <t>131. Ser detective profesional.</t>
  </si>
  <si>
    <t>132. Ser piloto de carreras.</t>
  </si>
  <si>
    <t>133. Manejar máquinas para fabricar hilos o tejidos de punto.</t>
  </si>
  <si>
    <t>134. Ejercer la profesión de modista o sastre.</t>
  </si>
  <si>
    <t>135. Trabajar como albañil profesional.</t>
  </si>
  <si>
    <t>136.Investigar por medio de la ciencia estadística. Realizar estudios en el campo de las matemáticas.</t>
  </si>
  <si>
    <t>137. Ejercer la profesión de matemático.</t>
  </si>
  <si>
    <t>138. Conducir aviones, disponer las operaciones de despegue, aterrizaje y vuelo. Fijar el rumbo y vigilar los instrumentos del avión.</t>
  </si>
  <si>
    <t>139.Ser controlador aéreo.</t>
  </si>
  <si>
    <t>140.Ser piloto de avión.</t>
  </si>
  <si>
    <t>141. Diagnosticar, prevenir   y   tratar   las   enfermedades   que   padezcan   los   animales.   Administrarles   los medicamentos necesarios.</t>
  </si>
  <si>
    <t>142. Ser dentista.</t>
  </si>
  <si>
    <t>143. Realizar estudios e investigaciones sobre la actuación del hombre en el pasado y en el presente.</t>
  </si>
  <si>
    <t>144. Ser historiador.</t>
  </si>
  <si>
    <t>145. Analizar las cualidades (estéticas, de expresión, etc.) de obras literarias, artísticas, teatrales o musicales y escribir una crítica expresando el juicio que te has formado sobre ellas.</t>
  </si>
  <si>
    <t>146.Redactar noticias y comentar informaciones para publicarlas en la prensa o difundirlas por radio o por televisión.</t>
  </si>
  <si>
    <t>147. Trabajar como locutor o presentador de radio o televisión.</t>
  </si>
  <si>
    <t>148. Estudiar la conducta de las personas. Investigar problemas psicológicos en el campo de la educación, de la medicina o del trabajo.</t>
  </si>
  <si>
    <t>149. Realizar el trabajo de psicólogo escolar.</t>
  </si>
  <si>
    <t>150. Investigar la naturaleza de los problemas de las personas, teniendo en cuenta los factores sociales, económicos, etc. Y las relaciones de las sociedades humanas.</t>
  </si>
  <si>
    <t>151. Ejercer la profesión de sociólogo.</t>
  </si>
  <si>
    <t>152. Ser notario.</t>
  </si>
  <si>
    <t>153. Establecer el plan de una empresa, teniendo en cuenta su situación, resultados y perspectivas futuras.</t>
  </si>
  <si>
    <t>154. Trabajar como auditor profesional.</t>
  </si>
  <si>
    <t>155. Contratar pólizas de seguros. Entrevistarse con el cliente, determinar la clase de seguro que necesita y formalizar las pólizas.</t>
  </si>
  <si>
    <t>156. Ejercer la profesión de publicista.</t>
  </si>
  <si>
    <t>157. Ordenar, clasificar y archivar documentos y facilitárselos a los jefes cuando lo soliciten. Atender las llamadas telefónicas.</t>
  </si>
  <si>
    <t>158. Organizar y controlar la recepción, almacenamiento y expedición de mercancías, anotando las entradas y las salidas.</t>
  </si>
  <si>
    <t>159. Trabajar como digitador.</t>
  </si>
  <si>
    <t>160. Participar en competiciones deportivas de diverso tipo.</t>
  </si>
  <si>
    <t>161. Trabajar como cuidador de caballos de carreras.</t>
  </si>
  <si>
    <t>162. Ser entrenador de fútbol.</t>
  </si>
  <si>
    <t>163. Cultivar hortalizas, flores o árboles para comercializar sus productos.</t>
  </si>
  <si>
    <t>164. Trabajar como director de una granja ganadera.</t>
  </si>
  <si>
    <t>165. Ser ingeniero agrónomo.</t>
  </si>
  <si>
    <t>166. Idear pasos de baile y enseñar a los bailarines a ejecutarlos. Dirigir los ensayos y representaciones. Bailar en representaciones públicas (teatros, etc.).</t>
  </si>
  <si>
    <t>167. Ser coreógrafo profesional.</t>
  </si>
  <si>
    <t>168. Ser músico.</t>
  </si>
  <si>
    <t>169. Realizar bocetos para amueblar y decorar casas, edificios públicos o teatros. Proyectar la decoración de escaparates.</t>
  </si>
  <si>
    <t>170. Ser pintor artístico.</t>
  </si>
  <si>
    <t>171. Trabajar como diseñador de moda.</t>
  </si>
  <si>
    <t>172. Prevenir, mantener y restaurar la seguridad y el orden público. Velar por la seguridad de las personas y de sus bienes.</t>
  </si>
  <si>
    <t>173. Trabajar como oficial de prisiones.</t>
  </si>
  <si>
    <t>174. Ser salvavidas.</t>
  </si>
  <si>
    <t>175. Participar en viajes espaciales, tanto en su preparación como en su realización. Tripular cohetes.</t>
  </si>
  <si>
    <t>176. Ser instructor de canotaje.</t>
  </si>
  <si>
    <t>177. Ser trapecista profesional.</t>
  </si>
  <si>
    <t>178. Preparar y tratar la madera para obtener tablas y tableros o pasta de papel.</t>
  </si>
  <si>
    <t>179. Ejercer la profesión de gasfitero.</t>
  </si>
  <si>
    <t>180. Trabajar como tejedor.</t>
  </si>
  <si>
    <t>181. Realizar experimentos y análisis para estudiar fenómenos químicos y la composición de sustancias.</t>
  </si>
  <si>
    <t>182. Ejercer la profesión de físico.</t>
  </si>
  <si>
    <t>183. Estudiar, proyectos y construir puentes, presas, túneles, instalaciones telegráficas, fábricas, etc.</t>
  </si>
  <si>
    <t>184. Ser maestro de obra.</t>
  </si>
  <si>
    <t>185. Realizar intervenciones quirúrgicas para curar enfermedades o accidentes.</t>
  </si>
  <si>
    <t>186. Investigar en el laboratorio sobre las causas del desarrollo de las enfermedades.</t>
  </si>
  <si>
    <t>187. Ejercer la profesión de fisioterapeuta.</t>
  </si>
  <si>
    <t>188. Acompañar a los visitantes de un museo o de los monumentos de una ciudad o un país informándoles, en su idioma, de las características importantes de los mismos</t>
  </si>
  <si>
    <t>189. Ser filósofo.</t>
  </si>
  <si>
    <t>190.Traducir libros o artículos de un idioma a otro. Revisar las traducciones de textos que se van a publicar para mejorar su calidad.</t>
  </si>
  <si>
    <t>191. Ser periodista.</t>
  </si>
  <si>
    <t>192. Trabajar como traductor profesional.</t>
  </si>
  <si>
    <t>193. Aplicar pruebas psicológicas para determinar la inteligencia</t>
  </si>
  <si>
    <t>194. Ser profesor de universidad.</t>
  </si>
  <si>
    <t>195. Administrar justicia conforme a las leyes. Oír las alegaciones y dictar sentencias.</t>
  </si>
  <si>
    <t>196. Ser político profesional.</t>
  </si>
  <si>
    <t>197. Representar a una empresa en las negociaciones</t>
  </si>
  <si>
    <t>198. Aplicar los principios de la teoría económica para solucionar problemas en empresas o en el país.</t>
  </si>
  <si>
    <t>199. Trabajar como director financiero de una empresa.</t>
  </si>
  <si>
    <t>200. Vender haciendas</t>
  </si>
  <si>
    <t>201. Trabajar como recepcionista en un centro.</t>
  </si>
  <si>
    <t>202. Utilizar computadoras y máquinas para llevar las cuentas de una empresa</t>
  </si>
  <si>
    <t>203. Ejercer la profesión de administración.</t>
  </si>
  <si>
    <t>Resultados</t>
  </si>
  <si>
    <t>Ac</t>
  </si>
  <si>
    <t>Pr</t>
  </si>
  <si>
    <t>CE</t>
  </si>
  <si>
    <t>CT</t>
  </si>
  <si>
    <t>CS</t>
  </si>
  <si>
    <t>TH</t>
  </si>
  <si>
    <t>L</t>
  </si>
  <si>
    <t>P</t>
  </si>
  <si>
    <t>PS</t>
  </si>
  <si>
    <t>EE</t>
  </si>
  <si>
    <t>PC</t>
  </si>
  <si>
    <t>A</t>
  </si>
  <si>
    <t>D</t>
  </si>
  <si>
    <t>AG</t>
  </si>
  <si>
    <t>AM</t>
  </si>
  <si>
    <t>AP</t>
  </si>
  <si>
    <t>MS</t>
  </si>
  <si>
    <t>AR</t>
  </si>
  <si>
    <t>MM</t>
  </si>
  <si>
    <t>Puntajes Transformados</t>
  </si>
  <si>
    <t xml:space="preserve">Intereses y Preferencias Profesionales </t>
  </si>
  <si>
    <t>PERFIL</t>
  </si>
  <si>
    <t>Científico experimental</t>
  </si>
  <si>
    <t>PD</t>
  </si>
  <si>
    <t>Profesiones</t>
  </si>
  <si>
    <t xml:space="preserve">Actividades </t>
  </si>
  <si>
    <t>Científico Técnico</t>
  </si>
  <si>
    <t>Científico Sanitario</t>
  </si>
  <si>
    <t>Teórico Humanista</t>
  </si>
  <si>
    <t>Literario</t>
  </si>
  <si>
    <t>Psicopedagógico</t>
  </si>
  <si>
    <t>Político Social</t>
  </si>
  <si>
    <t>Económico empresarial</t>
  </si>
  <si>
    <t>Persuasivo Comercial</t>
  </si>
  <si>
    <t>Administrativo</t>
  </si>
  <si>
    <t>Deportivo</t>
  </si>
  <si>
    <t>Agropecuario</t>
  </si>
  <si>
    <t>Artístico Musical</t>
  </si>
  <si>
    <t>Artístico Plástico</t>
  </si>
  <si>
    <t>Militar Seguridad</t>
  </si>
  <si>
    <t>Aventura Riesgo</t>
  </si>
  <si>
    <t>Mecanico Manual</t>
  </si>
  <si>
    <t>204. Trabajar como secretario/a</t>
  </si>
  <si>
    <r>
      <t xml:space="preserve">En esta prueba se pide que indiques tus gustos y preferencias respecto a las frases que siguen a continuación. En el cuadro siguiente se relacionan diversas actividades y profesiones. Lee atentamente cada frase y marca tu respuesta con una X en la columna de la derecha siguiendo las indicaciones escritas en la parte superior de cada página. Debes indicar tus preferencias prescindiendo de otras consideraciones tales como recursos económicos o nivel de experiencia. Como se refiere a intereses no existen respuestas buenas o malas, todo aquello que refleje tu forma de pensar es una buena respuesta. 
</t>
    </r>
    <r>
      <rPr>
        <b/>
        <u/>
        <sz val="14"/>
        <color theme="1"/>
        <rFont val="Calibri"/>
        <family val="2"/>
        <scheme val="minor"/>
      </rPr>
      <t>En cada frase debes marcar sólo una opción de respuesta.</t>
    </r>
  </si>
  <si>
    <t xml:space="preserve">Tus áreas destacadas </t>
  </si>
  <si>
    <t>En este grafico encontrarás el resumen de tus puntuaciones, las barras más altas son tus intereses destacados, aquellos que usaremos para guiar tu elección vocacional. Las que estén más bajas, también te orientan a las áreas que no son de tu agrado, así que considera no tomarlas entre tus primeras opciones. 
Para cada área, la línea cuadriculada representa las actividades, y la linea de color representa las profesiones.</t>
  </si>
  <si>
    <r>
      <rPr>
        <b/>
        <sz val="11"/>
        <color theme="1"/>
        <rFont val="Calibri"/>
        <family val="2"/>
        <scheme val="minor"/>
      </rPr>
      <t xml:space="preserve">NOTA: </t>
    </r>
    <r>
      <rPr>
        <sz val="11"/>
        <color theme="1"/>
        <rFont val="Calibri"/>
        <family val="2"/>
        <scheme val="minor"/>
      </rPr>
      <t xml:space="preserve">Una vez llegado a este punto, tu siguiente paso será acceder a la hoja de </t>
    </r>
    <r>
      <rPr>
        <b/>
        <sz val="11"/>
        <color theme="1"/>
        <rFont val="Calibri"/>
        <family val="2"/>
        <scheme val="minor"/>
      </rPr>
      <t xml:space="preserve">PERFIL </t>
    </r>
    <r>
      <rPr>
        <sz val="11"/>
        <color theme="1"/>
        <rFont val="Calibri"/>
        <family val="2"/>
        <scheme val="minor"/>
      </rPr>
      <t>de este archivo donde encontrarás los datos asociados a tu perfil en una tabla y en un gráfico. Recuerda que esto es un estudio exploratorio y no implica que necesariamente sean las carreras que debas elegir, sino que son las que más se ajustan a tu perfil de gustos y capacidades. Te invito a reflexionar sobre los resultados y evaluar las tablas que se te presentan y el gráfico relacionado.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</si>
</sst>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9"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font>
    <font>
      <sz val="8"/>
      <color theme="1"/>
      <name val="Calibri"/>
      <family val="2"/>
    </font>
    <font>
      <sz val="11"/>
      <color theme="1"/>
      <name val="Calibri"/>
      <family val="2"/>
    </font>
    <font>
      <sz val="8"/>
      <color theme="1"/>
      <name val="Calibri"/>
      <family val="2"/>
    </font>
    <font>
      <sz val="11"/>
      <color rgb="FF9C5700"/>
      <name val="Calibri"/>
      <family val="2"/>
      <scheme val="minor"/>
    </font>
    <font>
      <sz val="11"/>
      <name val="Calibri"/>
      <family val="2"/>
      <scheme val="minor"/>
    </font>
    <font>
      <sz val="11"/>
      <name val="Calibri"/>
      <family val="2"/>
    </font>
    <font>
      <b/>
      <sz val="11"/>
      <name val="Calibri"/>
      <family val="2"/>
      <scheme val="minor"/>
    </font>
    <font>
      <sz val="12"/>
      <name val="Calibri"/>
      <family val="2"/>
    </font>
    <font>
      <b/>
      <sz val="16"/>
      <color theme="1"/>
      <name val="Calibri"/>
      <family val="2"/>
      <scheme val="minor"/>
    </font>
    <font>
      <sz val="14"/>
      <color theme="1"/>
      <name val="Calibri"/>
      <family val="2"/>
      <scheme val="minor"/>
    </font>
    <font>
      <b/>
      <u/>
      <sz val="14"/>
      <color theme="1"/>
      <name val="Calibri"/>
      <family val="2"/>
      <scheme val="minor"/>
    </font>
    <font>
      <b/>
      <sz val="11"/>
      <color theme="1"/>
      <name val="Calibri"/>
      <family val="2"/>
      <scheme val="minor"/>
    </font>
  </fonts>
  <fills count="42">
    <fill>
      <patternFill patternType="none"/>
    </fill>
    <fill>
      <patternFill patternType="gray125"/>
    </fill>
    <fill>
      <patternFill patternType="solid">
        <fgColor theme="9" tint="0.59999389629810485"/>
        <bgColor indexed="64"/>
      </patternFill>
    </fill>
    <fill>
      <patternFill patternType="solid">
        <fgColor theme="9" tint="0.79998168889431442"/>
        <bgColor indexed="64"/>
      </patternFill>
    </fill>
    <fill>
      <patternFill patternType="solid">
        <fgColor theme="2" tint="-4.9989318521683403E-2"/>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2" tint="-0.14999847407452621"/>
        <bgColor indexed="64"/>
      </patternFill>
    </fill>
    <fill>
      <patternFill patternType="solid">
        <fgColor rgb="FFFFEB9C"/>
      </patternFill>
    </fill>
    <fill>
      <patternFill patternType="solid">
        <fgColor rgb="FFF84A7C"/>
        <bgColor indexed="64"/>
      </patternFill>
    </fill>
    <fill>
      <patternFill patternType="solid">
        <fgColor rgb="FFFA7299"/>
        <bgColor indexed="64"/>
      </patternFill>
    </fill>
    <fill>
      <patternFill patternType="solid">
        <fgColor rgb="FFFFC000"/>
        <bgColor indexed="64"/>
      </patternFill>
    </fill>
    <fill>
      <patternFill patternType="solid">
        <fgColor rgb="FFFFD653"/>
        <bgColor indexed="64"/>
      </patternFill>
    </fill>
    <fill>
      <patternFill patternType="solid">
        <fgColor rgb="FF92D050"/>
        <bgColor indexed="64"/>
      </patternFill>
    </fill>
    <fill>
      <patternFill patternType="solid">
        <fgColor rgb="FFB6DF89"/>
        <bgColor indexed="64"/>
      </patternFill>
    </fill>
    <fill>
      <patternFill patternType="solid">
        <fgColor theme="5"/>
        <bgColor indexed="64"/>
      </patternFill>
    </fill>
    <fill>
      <patternFill patternType="solid">
        <fgColor rgb="FFF1995D"/>
        <bgColor indexed="64"/>
      </patternFill>
    </fill>
    <fill>
      <patternFill patternType="solid">
        <fgColor rgb="FFF1A4FE"/>
        <bgColor indexed="64"/>
      </patternFill>
    </fill>
    <fill>
      <patternFill patternType="solid">
        <fgColor rgb="FFF8D2FE"/>
        <bgColor indexed="64"/>
      </patternFill>
    </fill>
    <fill>
      <patternFill patternType="solid">
        <fgColor rgb="FF0070C0"/>
        <bgColor indexed="64"/>
      </patternFill>
    </fill>
    <fill>
      <patternFill patternType="solid">
        <fgColor rgb="FF008AF2"/>
        <bgColor indexed="64"/>
      </patternFill>
    </fill>
    <fill>
      <patternFill patternType="solid">
        <fgColor rgb="FFFF0000"/>
        <bgColor indexed="64"/>
      </patternFill>
    </fill>
    <fill>
      <patternFill patternType="solid">
        <fgColor rgb="FFFF6565"/>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00B050"/>
        <bgColor indexed="64"/>
      </patternFill>
    </fill>
    <fill>
      <patternFill patternType="solid">
        <fgColor theme="8"/>
        <bgColor indexed="64"/>
      </patternFill>
    </fill>
    <fill>
      <patternFill patternType="solid">
        <fgColor theme="8" tint="0.39997558519241921"/>
        <bgColor indexed="64"/>
      </patternFill>
    </fill>
    <fill>
      <patternFill patternType="solid">
        <fgColor theme="5" tint="-0.249977111117893"/>
        <bgColor indexed="64"/>
      </patternFill>
    </fill>
    <fill>
      <patternFill patternType="solid">
        <fgColor rgb="FF7030A0"/>
        <bgColor indexed="64"/>
      </patternFill>
    </fill>
    <fill>
      <patternFill patternType="solid">
        <fgColor rgb="FF954ECA"/>
        <bgColor indexed="64"/>
      </patternFill>
    </fill>
    <fill>
      <patternFill patternType="solid">
        <fgColor rgb="FFF16F6F"/>
        <bgColor indexed="64"/>
      </patternFill>
    </fill>
    <fill>
      <patternFill patternType="solid">
        <fgColor rgb="FFF59393"/>
        <bgColor indexed="64"/>
      </patternFill>
    </fill>
    <fill>
      <patternFill patternType="solid">
        <fgColor rgb="FFFFFF00"/>
        <bgColor indexed="64"/>
      </patternFill>
    </fill>
    <fill>
      <patternFill patternType="solid">
        <fgColor rgb="FFFFFF93"/>
        <bgColor indexed="64"/>
      </patternFill>
    </fill>
    <fill>
      <patternFill patternType="solid">
        <fgColor rgb="FFA9FDEF"/>
        <bgColor indexed="64"/>
      </patternFill>
    </fill>
    <fill>
      <patternFill patternType="solid">
        <fgColor rgb="FFD2FEF7"/>
        <bgColor indexed="64"/>
      </patternFill>
    </fill>
    <fill>
      <patternFill patternType="solid">
        <fgColor rgb="FFC00000"/>
        <bgColor indexed="64"/>
      </patternFill>
    </fill>
    <fill>
      <patternFill patternType="solid">
        <fgColor rgb="FFEE0000"/>
        <bgColor indexed="64"/>
      </patternFill>
    </fill>
    <fill>
      <patternFill patternType="solid">
        <fgColor theme="1" tint="0.499984740745262"/>
        <bgColor indexed="64"/>
      </patternFill>
    </fill>
    <fill>
      <patternFill patternType="solid">
        <fgColor theme="0" tint="-0.34998626667073579"/>
        <bgColor indexed="64"/>
      </patternFill>
    </fill>
    <fill>
      <patternFill patternType="solid">
        <fgColor rgb="FF00D661"/>
        <bgColor indexed="64"/>
      </patternFill>
    </fill>
  </fills>
  <borders count="23">
    <border>
      <left/>
      <right/>
      <top/>
      <bottom/>
      <diagonal/>
    </border>
    <border>
      <left style="medium">
        <color rgb="FF000000"/>
      </left>
      <right/>
      <top/>
      <bottom/>
      <diagonal/>
    </border>
    <border>
      <left style="medium">
        <color rgb="FF000000"/>
      </left>
      <right style="medium">
        <color rgb="FF000000"/>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rgb="FF000000"/>
      </right>
      <top style="thin">
        <color indexed="64"/>
      </top>
      <bottom/>
      <diagonal/>
    </border>
    <border>
      <left style="medium">
        <color rgb="FF000000"/>
      </left>
      <right style="medium">
        <color rgb="FF000000"/>
      </right>
      <top style="thin">
        <color indexed="64"/>
      </top>
      <bottom/>
      <diagonal/>
    </border>
    <border>
      <left style="thin">
        <color indexed="64"/>
      </left>
      <right style="medium">
        <color rgb="FF000000"/>
      </right>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s>
  <cellStyleXfs count="2">
    <xf numFmtId="0" fontId="0" fillId="0" borderId="0"/>
    <xf numFmtId="0" fontId="10" fillId="8" borderId="0" applyNumberFormat="0" applyBorder="0" applyAlignment="0" applyProtection="0"/>
  </cellStyleXfs>
  <cellXfs count="181">
    <xf numFmtId="0" fontId="0" fillId="0" borderId="0" xfId="0"/>
    <xf numFmtId="0" fontId="7" fillId="0" borderId="0" xfId="0" applyFont="1" applyAlignment="1">
      <alignment horizontal="center" vertical="center"/>
    </xf>
    <xf numFmtId="0" fontId="6" fillId="0" borderId="0" xfId="0" applyFont="1"/>
    <xf numFmtId="0" fontId="4" fillId="0" borderId="4" xfId="0" applyFont="1" applyBorder="1"/>
    <xf numFmtId="0" fontId="0" fillId="3" borderId="5" xfId="0" applyFill="1" applyBorder="1"/>
    <xf numFmtId="0" fontId="0" fillId="4" borderId="6" xfId="0" applyFill="1" applyBorder="1"/>
    <xf numFmtId="0" fontId="0" fillId="5" borderId="7" xfId="0" applyFill="1" applyBorder="1"/>
    <xf numFmtId="0" fontId="0" fillId="3" borderId="8" xfId="0" applyFill="1" applyBorder="1"/>
    <xf numFmtId="0" fontId="0" fillId="4" borderId="0" xfId="0" applyFill="1"/>
    <xf numFmtId="0" fontId="0" fillId="5" borderId="9" xfId="0" applyFill="1" applyBorder="1"/>
    <xf numFmtId="0" fontId="0" fillId="3" borderId="10" xfId="0" applyFill="1" applyBorder="1"/>
    <xf numFmtId="0" fontId="0" fillId="4" borderId="11" xfId="0" applyFill="1" applyBorder="1"/>
    <xf numFmtId="0" fontId="0" fillId="5" borderId="12" xfId="0" applyFill="1" applyBorder="1"/>
    <xf numFmtId="0" fontId="0" fillId="0" borderId="3" xfId="0" applyBorder="1"/>
    <xf numFmtId="0" fontId="4" fillId="7" borderId="3" xfId="0" applyFont="1" applyFill="1" applyBorder="1"/>
    <xf numFmtId="0" fontId="4" fillId="6" borderId="3" xfId="0" applyFont="1" applyFill="1" applyBorder="1"/>
    <xf numFmtId="0" fontId="4" fillId="2" borderId="3" xfId="0" applyFont="1" applyFill="1" applyBorder="1"/>
    <xf numFmtId="0" fontId="0" fillId="4" borderId="3" xfId="0" applyFill="1" applyBorder="1"/>
    <xf numFmtId="0" fontId="0" fillId="5" borderId="3" xfId="0" applyFill="1" applyBorder="1"/>
    <xf numFmtId="0" fontId="4" fillId="4" borderId="6" xfId="0" applyFont="1" applyFill="1" applyBorder="1"/>
    <xf numFmtId="0" fontId="4" fillId="5" borderId="7" xfId="0" applyFont="1" applyFill="1" applyBorder="1"/>
    <xf numFmtId="0" fontId="4" fillId="4" borderId="0" xfId="0" applyFont="1" applyFill="1"/>
    <xf numFmtId="0" fontId="9" fillId="0" borderId="3" xfId="0" applyFont="1" applyBorder="1" applyAlignment="1">
      <alignment horizontal="center" vertical="center"/>
    </xf>
    <xf numFmtId="0" fontId="7" fillId="0" borderId="3" xfId="0" applyFont="1" applyBorder="1" applyAlignment="1">
      <alignment horizontal="center" vertical="center" wrapText="1"/>
    </xf>
    <xf numFmtId="0" fontId="7" fillId="0" borderId="3" xfId="0" applyFont="1" applyBorder="1" applyAlignment="1">
      <alignment horizontal="center" vertical="center"/>
    </xf>
    <xf numFmtId="0" fontId="8" fillId="0" borderId="3" xfId="0" applyFont="1" applyBorder="1"/>
    <xf numFmtId="0" fontId="6" fillId="0" borderId="3" xfId="0" applyFont="1" applyBorder="1"/>
    <xf numFmtId="0" fontId="0" fillId="0" borderId="4" xfId="0" applyBorder="1"/>
    <xf numFmtId="0" fontId="3" fillId="0" borderId="0" xfId="0" applyFont="1"/>
    <xf numFmtId="0" fontId="12" fillId="0" borderId="18" xfId="0" applyFont="1" applyBorder="1"/>
    <xf numFmtId="0" fontId="12" fillId="0" borderId="6" xfId="0" applyFont="1" applyBorder="1"/>
    <xf numFmtId="0" fontId="12" fillId="0" borderId="19" xfId="0" applyFont="1" applyBorder="1"/>
    <xf numFmtId="0" fontId="12" fillId="0" borderId="7" xfId="0" applyFont="1" applyBorder="1"/>
    <xf numFmtId="0" fontId="12" fillId="0" borderId="20" xfId="0" applyFont="1" applyBorder="1"/>
    <xf numFmtId="0" fontId="12" fillId="0" borderId="0" xfId="0" applyFont="1"/>
    <xf numFmtId="0" fontId="12" fillId="0" borderId="2" xfId="0" applyFont="1" applyBorder="1"/>
    <xf numFmtId="0" fontId="12" fillId="0" borderId="9" xfId="0" applyFont="1" applyBorder="1"/>
    <xf numFmtId="0" fontId="13" fillId="0" borderId="0" xfId="0" applyFont="1" applyAlignment="1">
      <alignment horizontal="center" vertical="center" wrapText="1"/>
    </xf>
    <xf numFmtId="0" fontId="11" fillId="0" borderId="0" xfId="0" applyFont="1" applyAlignment="1">
      <alignment horizontal="center" vertical="center" wrapText="1"/>
    </xf>
    <xf numFmtId="0" fontId="14" fillId="0" borderId="1" xfId="0" applyFont="1" applyBorder="1" applyAlignment="1">
      <alignment vertical="center" wrapText="1"/>
    </xf>
    <xf numFmtId="0" fontId="14" fillId="0" borderId="1" xfId="0" applyFont="1" applyBorder="1" applyAlignment="1">
      <alignment vertical="top" wrapText="1"/>
    </xf>
    <xf numFmtId="0" fontId="14" fillId="0" borderId="1" xfId="0" applyFont="1" applyBorder="1" applyAlignment="1">
      <alignment wrapText="1"/>
    </xf>
    <xf numFmtId="0" fontId="2" fillId="9" borderId="14" xfId="0" applyFont="1" applyFill="1" applyBorder="1"/>
    <xf numFmtId="0" fontId="2" fillId="9" borderId="21" xfId="0" applyFont="1" applyFill="1" applyBorder="1"/>
    <xf numFmtId="0" fontId="2" fillId="10" borderId="16" xfId="0" applyFont="1" applyFill="1" applyBorder="1"/>
    <xf numFmtId="0" fontId="2" fillId="10" borderId="17" xfId="0" applyFont="1" applyFill="1" applyBorder="1"/>
    <xf numFmtId="0" fontId="0" fillId="11" borderId="14" xfId="0" applyFill="1" applyBorder="1"/>
    <xf numFmtId="0" fontId="0" fillId="11" borderId="21" xfId="0" applyFill="1" applyBorder="1"/>
    <xf numFmtId="0" fontId="0" fillId="12" borderId="16" xfId="0" applyFill="1" applyBorder="1"/>
    <xf numFmtId="0" fontId="0" fillId="12" borderId="17" xfId="0" applyFill="1" applyBorder="1"/>
    <xf numFmtId="0" fontId="0" fillId="13" borderId="14" xfId="0" applyFill="1" applyBorder="1"/>
    <xf numFmtId="0" fontId="0" fillId="13" borderId="21" xfId="0" applyFill="1" applyBorder="1"/>
    <xf numFmtId="0" fontId="0" fillId="14" borderId="16" xfId="0" applyFill="1" applyBorder="1"/>
    <xf numFmtId="0" fontId="0" fillId="14" borderId="17" xfId="0" applyFill="1" applyBorder="1"/>
    <xf numFmtId="0" fontId="0" fillId="15" borderId="14" xfId="0" applyFill="1" applyBorder="1"/>
    <xf numFmtId="0" fontId="0" fillId="15" borderId="21" xfId="0" applyFill="1" applyBorder="1"/>
    <xf numFmtId="0" fontId="0" fillId="15" borderId="16" xfId="0" applyFill="1" applyBorder="1"/>
    <xf numFmtId="0" fontId="0" fillId="16" borderId="16" xfId="0" applyFill="1" applyBorder="1"/>
    <xf numFmtId="0" fontId="0" fillId="16" borderId="17" xfId="0" applyFill="1" applyBorder="1"/>
    <xf numFmtId="0" fontId="0" fillId="17" borderId="14" xfId="0" applyFill="1" applyBorder="1"/>
    <xf numFmtId="0" fontId="0" fillId="17" borderId="21" xfId="0" applyFill="1" applyBorder="1"/>
    <xf numFmtId="0" fontId="0" fillId="18" borderId="16" xfId="0" applyFill="1" applyBorder="1"/>
    <xf numFmtId="0" fontId="0" fillId="18" borderId="17" xfId="0" applyFill="1" applyBorder="1"/>
    <xf numFmtId="0" fontId="0" fillId="19" borderId="14" xfId="0" applyFill="1" applyBorder="1"/>
    <xf numFmtId="0" fontId="0" fillId="19" borderId="21" xfId="0" applyFill="1" applyBorder="1"/>
    <xf numFmtId="0" fontId="0" fillId="20" borderId="16" xfId="0" applyFill="1" applyBorder="1"/>
    <xf numFmtId="0" fontId="0" fillId="20" borderId="22" xfId="0" applyFill="1" applyBorder="1"/>
    <xf numFmtId="0" fontId="0" fillId="21" borderId="14" xfId="0" applyFill="1" applyBorder="1"/>
    <xf numFmtId="0" fontId="0" fillId="21" borderId="21" xfId="0" applyFill="1" applyBorder="1"/>
    <xf numFmtId="0" fontId="0" fillId="22" borderId="16" xfId="0" applyFill="1" applyBorder="1"/>
    <xf numFmtId="0" fontId="0" fillId="22" borderId="22" xfId="0" applyFill="1" applyBorder="1"/>
    <xf numFmtId="0" fontId="0" fillId="23" borderId="14" xfId="0" applyFill="1" applyBorder="1"/>
    <xf numFmtId="0" fontId="0" fillId="23" borderId="21" xfId="0" applyFill="1" applyBorder="1"/>
    <xf numFmtId="0" fontId="0" fillId="24" borderId="16" xfId="0" applyFill="1" applyBorder="1"/>
    <xf numFmtId="0" fontId="0" fillId="24" borderId="22" xfId="0" applyFill="1" applyBorder="1"/>
    <xf numFmtId="0" fontId="0" fillId="25" borderId="14" xfId="0" applyFill="1" applyBorder="1"/>
    <xf numFmtId="0" fontId="0" fillId="25" borderId="21" xfId="0" applyFill="1" applyBorder="1"/>
    <xf numFmtId="0" fontId="0" fillId="26" borderId="14" xfId="0" applyFill="1" applyBorder="1"/>
    <xf numFmtId="0" fontId="0" fillId="27" borderId="16" xfId="0" applyFill="1" applyBorder="1"/>
    <xf numFmtId="0" fontId="0" fillId="28" borderId="14" xfId="0" applyFill="1" applyBorder="1"/>
    <xf numFmtId="0" fontId="0" fillId="29" borderId="14" xfId="0" applyFill="1" applyBorder="1"/>
    <xf numFmtId="0" fontId="0" fillId="30" borderId="22" xfId="0" applyFill="1" applyBorder="1"/>
    <xf numFmtId="0" fontId="0" fillId="31" borderId="14" xfId="0" applyFill="1" applyBorder="1"/>
    <xf numFmtId="0" fontId="0" fillId="32" borderId="16" xfId="0" applyFill="1" applyBorder="1"/>
    <xf numFmtId="0" fontId="0" fillId="33" borderId="14" xfId="0" applyFill="1" applyBorder="1"/>
    <xf numFmtId="0" fontId="0" fillId="34" borderId="16" xfId="0" applyFill="1" applyBorder="1"/>
    <xf numFmtId="0" fontId="0" fillId="35" borderId="14" xfId="0" applyFill="1" applyBorder="1"/>
    <xf numFmtId="0" fontId="0" fillId="35" borderId="21" xfId="0" applyFill="1" applyBorder="1"/>
    <xf numFmtId="0" fontId="0" fillId="36" borderId="16" xfId="0" applyFill="1" applyBorder="1"/>
    <xf numFmtId="0" fontId="0" fillId="36" borderId="22" xfId="0" applyFill="1" applyBorder="1"/>
    <xf numFmtId="0" fontId="0" fillId="37" borderId="14" xfId="0" applyFill="1" applyBorder="1"/>
    <xf numFmtId="0" fontId="0" fillId="37" borderId="21" xfId="0" applyFill="1" applyBorder="1"/>
    <xf numFmtId="0" fontId="0" fillId="38" borderId="16" xfId="0" applyFill="1" applyBorder="1"/>
    <xf numFmtId="0" fontId="0" fillId="38" borderId="22" xfId="0" applyFill="1" applyBorder="1"/>
    <xf numFmtId="0" fontId="2" fillId="39" borderId="14" xfId="0" applyFont="1" applyFill="1" applyBorder="1"/>
    <xf numFmtId="0" fontId="2" fillId="39" borderId="21" xfId="0" applyFont="1" applyFill="1" applyBorder="1"/>
    <xf numFmtId="0" fontId="2" fillId="40" borderId="16" xfId="0" applyFont="1" applyFill="1" applyBorder="1"/>
    <xf numFmtId="0" fontId="2" fillId="40" borderId="17" xfId="0" applyFont="1" applyFill="1" applyBorder="1"/>
    <xf numFmtId="0" fontId="0" fillId="41" borderId="16" xfId="0" applyFill="1" applyBorder="1"/>
    <xf numFmtId="0" fontId="0" fillId="41" borderId="22" xfId="0" applyFill="1" applyBorder="1"/>
    <xf numFmtId="0" fontId="0" fillId="0" borderId="0" xfId="0" applyAlignment="1">
      <alignment horizontal="center"/>
    </xf>
    <xf numFmtId="0" fontId="16" fillId="0" borderId="0" xfId="0" applyFont="1" applyAlignment="1">
      <alignment horizontal="center" vertical="center" wrapText="1"/>
    </xf>
    <xf numFmtId="0" fontId="4" fillId="2" borderId="0" xfId="0" applyFont="1" applyFill="1" applyAlignment="1">
      <alignment horizontal="center"/>
    </xf>
    <xf numFmtId="0" fontId="4" fillId="0" borderId="3" xfId="0" applyFont="1" applyBorder="1" applyAlignment="1">
      <alignment horizontal="center"/>
    </xf>
    <xf numFmtId="0" fontId="5" fillId="0" borderId="3" xfId="0" applyFont="1" applyBorder="1" applyAlignment="1">
      <alignment horizontal="center"/>
    </xf>
    <xf numFmtId="0" fontId="2" fillId="0" borderId="0" xfId="0" applyFont="1" applyAlignment="1">
      <alignment horizontal="center" wrapText="1"/>
    </xf>
    <xf numFmtId="0" fontId="10" fillId="8" borderId="0" xfId="1" applyAlignment="1">
      <alignment horizontal="left"/>
    </xf>
    <xf numFmtId="0" fontId="0" fillId="11" borderId="13" xfId="0" applyFill="1" applyBorder="1" applyAlignment="1">
      <alignment horizontal="center" vertical="center"/>
    </xf>
    <xf numFmtId="0" fontId="0" fillId="11" borderId="14" xfId="0" applyFill="1" applyBorder="1" applyAlignment="1">
      <alignment horizontal="center" vertical="center"/>
    </xf>
    <xf numFmtId="0" fontId="0" fillId="11" borderId="15" xfId="0" applyFill="1" applyBorder="1" applyAlignment="1">
      <alignment horizontal="center" vertical="center"/>
    </xf>
    <xf numFmtId="0" fontId="0" fillId="11" borderId="16" xfId="0" applyFill="1" applyBorder="1" applyAlignment="1">
      <alignment horizontal="center" vertical="center"/>
    </xf>
    <xf numFmtId="0" fontId="0" fillId="13" borderId="13" xfId="0" applyFill="1" applyBorder="1" applyAlignment="1">
      <alignment horizontal="center" vertical="center"/>
    </xf>
    <xf numFmtId="0" fontId="0" fillId="13" borderId="14" xfId="0" applyFill="1" applyBorder="1" applyAlignment="1">
      <alignment horizontal="center" vertical="center"/>
    </xf>
    <xf numFmtId="0" fontId="0" fillId="13" borderId="15" xfId="0" applyFill="1" applyBorder="1" applyAlignment="1">
      <alignment horizontal="center" vertical="center"/>
    </xf>
    <xf numFmtId="0" fontId="0" fillId="13" borderId="16" xfId="0" applyFill="1" applyBorder="1" applyAlignment="1">
      <alignment horizontal="center" vertical="center"/>
    </xf>
    <xf numFmtId="0" fontId="2" fillId="39" borderId="13" xfId="0" applyFont="1" applyFill="1" applyBorder="1" applyAlignment="1">
      <alignment horizontal="center" vertical="center"/>
    </xf>
    <xf numFmtId="0" fontId="2" fillId="39" borderId="14" xfId="0" applyFont="1" applyFill="1" applyBorder="1" applyAlignment="1">
      <alignment horizontal="center" vertical="center"/>
    </xf>
    <xf numFmtId="0" fontId="2" fillId="39" borderId="15" xfId="0" applyFont="1" applyFill="1" applyBorder="1" applyAlignment="1">
      <alignment horizontal="center" vertical="center"/>
    </xf>
    <xf numFmtId="0" fontId="2" fillId="39" borderId="16" xfId="0" applyFont="1" applyFill="1" applyBorder="1" applyAlignment="1">
      <alignment horizontal="center" vertical="center"/>
    </xf>
    <xf numFmtId="0" fontId="0" fillId="0" borderId="4" xfId="0" applyBorder="1" applyAlignment="1">
      <alignment horizontal="center"/>
    </xf>
    <xf numFmtId="0" fontId="0" fillId="28" borderId="13" xfId="0" applyFill="1" applyBorder="1" applyAlignment="1">
      <alignment horizontal="center" vertical="center"/>
    </xf>
    <xf numFmtId="0" fontId="0" fillId="28" borderId="14" xfId="0" applyFill="1" applyBorder="1" applyAlignment="1">
      <alignment horizontal="center" vertical="center"/>
    </xf>
    <xf numFmtId="0" fontId="0" fillId="28" borderId="15" xfId="0" applyFill="1" applyBorder="1" applyAlignment="1">
      <alignment horizontal="center" vertical="center"/>
    </xf>
    <xf numFmtId="0" fontId="0" fillId="28" borderId="16" xfId="0" applyFill="1" applyBorder="1" applyAlignment="1">
      <alignment horizontal="center" vertical="center"/>
    </xf>
    <xf numFmtId="0" fontId="0" fillId="29" borderId="13" xfId="0" applyFill="1" applyBorder="1" applyAlignment="1">
      <alignment horizontal="center" vertical="center"/>
    </xf>
    <xf numFmtId="0" fontId="0" fillId="29" borderId="14" xfId="0" applyFill="1" applyBorder="1" applyAlignment="1">
      <alignment horizontal="center" vertical="center"/>
    </xf>
    <xf numFmtId="0" fontId="0" fillId="29" borderId="15" xfId="0" applyFill="1" applyBorder="1" applyAlignment="1">
      <alignment horizontal="center" vertical="center"/>
    </xf>
    <xf numFmtId="0" fontId="0" fillId="29" borderId="16" xfId="0" applyFill="1" applyBorder="1" applyAlignment="1">
      <alignment horizontal="center" vertical="center"/>
    </xf>
    <xf numFmtId="0" fontId="0" fillId="31" borderId="13" xfId="0" applyFill="1" applyBorder="1" applyAlignment="1">
      <alignment horizontal="center" vertical="center"/>
    </xf>
    <xf numFmtId="0" fontId="0" fillId="31" borderId="14" xfId="0" applyFill="1" applyBorder="1" applyAlignment="1">
      <alignment horizontal="center" vertical="center"/>
    </xf>
    <xf numFmtId="0" fontId="0" fillId="31" borderId="15" xfId="0" applyFill="1" applyBorder="1" applyAlignment="1">
      <alignment horizontal="center" vertical="center"/>
    </xf>
    <xf numFmtId="0" fontId="0" fillId="31" borderId="16" xfId="0" applyFill="1" applyBorder="1" applyAlignment="1">
      <alignment horizontal="center" vertical="center"/>
    </xf>
    <xf numFmtId="0" fontId="0" fillId="33" borderId="13" xfId="0" applyFill="1" applyBorder="1" applyAlignment="1">
      <alignment horizontal="center" vertical="center"/>
    </xf>
    <xf numFmtId="0" fontId="0" fillId="33" borderId="14" xfId="0" applyFill="1" applyBorder="1" applyAlignment="1">
      <alignment horizontal="center" vertical="center"/>
    </xf>
    <xf numFmtId="0" fontId="0" fillId="33" borderId="15" xfId="0" applyFill="1" applyBorder="1" applyAlignment="1">
      <alignment horizontal="center" vertical="center"/>
    </xf>
    <xf numFmtId="0" fontId="0" fillId="33" borderId="16" xfId="0" applyFill="1" applyBorder="1" applyAlignment="1">
      <alignment horizontal="center" vertical="center"/>
    </xf>
    <xf numFmtId="0" fontId="0" fillId="35" borderId="13" xfId="0" applyFill="1" applyBorder="1" applyAlignment="1">
      <alignment horizontal="center" vertical="center"/>
    </xf>
    <xf numFmtId="0" fontId="0" fillId="35" borderId="14" xfId="0" applyFill="1" applyBorder="1" applyAlignment="1">
      <alignment horizontal="center" vertical="center"/>
    </xf>
    <xf numFmtId="0" fontId="0" fillId="35" borderId="15" xfId="0" applyFill="1" applyBorder="1" applyAlignment="1">
      <alignment horizontal="center" vertical="center"/>
    </xf>
    <xf numFmtId="0" fontId="0" fillId="35" borderId="16" xfId="0" applyFill="1" applyBorder="1" applyAlignment="1">
      <alignment horizontal="center" vertical="center"/>
    </xf>
    <xf numFmtId="0" fontId="0" fillId="37" borderId="13" xfId="0" applyFill="1" applyBorder="1" applyAlignment="1">
      <alignment horizontal="center" vertical="center"/>
    </xf>
    <xf numFmtId="0" fontId="0" fillId="37" borderId="14" xfId="0" applyFill="1" applyBorder="1" applyAlignment="1">
      <alignment horizontal="center" vertical="center"/>
    </xf>
    <xf numFmtId="0" fontId="0" fillId="37" borderId="15" xfId="0" applyFill="1" applyBorder="1" applyAlignment="1">
      <alignment horizontal="center" vertical="center"/>
    </xf>
    <xf numFmtId="0" fontId="0" fillId="37" borderId="16" xfId="0" applyFill="1" applyBorder="1" applyAlignment="1">
      <alignment horizontal="center" vertical="center"/>
    </xf>
    <xf numFmtId="0" fontId="0" fillId="17" borderId="13" xfId="0" applyFill="1" applyBorder="1" applyAlignment="1">
      <alignment horizontal="center" vertical="center"/>
    </xf>
    <xf numFmtId="0" fontId="0" fillId="17" borderId="14" xfId="0" applyFill="1" applyBorder="1" applyAlignment="1">
      <alignment horizontal="center" vertical="center"/>
    </xf>
    <xf numFmtId="0" fontId="0" fillId="17" borderId="15" xfId="0" applyFill="1" applyBorder="1" applyAlignment="1">
      <alignment horizontal="center" vertical="center"/>
    </xf>
    <xf numFmtId="0" fontId="0" fillId="17" borderId="16" xfId="0" applyFill="1" applyBorder="1" applyAlignment="1">
      <alignment horizontal="center" vertical="center"/>
    </xf>
    <xf numFmtId="0" fontId="0" fillId="19" borderId="13" xfId="0" applyFill="1" applyBorder="1" applyAlignment="1">
      <alignment horizontal="center" vertical="center"/>
    </xf>
    <xf numFmtId="0" fontId="0" fillId="19" borderId="14" xfId="0" applyFill="1" applyBorder="1" applyAlignment="1">
      <alignment horizontal="center" vertical="center"/>
    </xf>
    <xf numFmtId="0" fontId="0" fillId="19" borderId="15" xfId="0" applyFill="1" applyBorder="1" applyAlignment="1">
      <alignment horizontal="center" vertical="center"/>
    </xf>
    <xf numFmtId="0" fontId="0" fillId="19" borderId="16" xfId="0" applyFill="1" applyBorder="1" applyAlignment="1">
      <alignment horizontal="center" vertical="center"/>
    </xf>
    <xf numFmtId="0" fontId="0" fillId="21" borderId="13" xfId="0" applyFill="1" applyBorder="1" applyAlignment="1">
      <alignment horizontal="center" vertical="center"/>
    </xf>
    <xf numFmtId="0" fontId="0" fillId="21" borderId="14" xfId="0" applyFill="1" applyBorder="1" applyAlignment="1">
      <alignment horizontal="center" vertical="center"/>
    </xf>
    <xf numFmtId="0" fontId="0" fillId="21" borderId="15" xfId="0" applyFill="1" applyBorder="1" applyAlignment="1">
      <alignment horizontal="center" vertical="center"/>
    </xf>
    <xf numFmtId="0" fontId="0" fillId="21" borderId="16" xfId="0" applyFill="1" applyBorder="1" applyAlignment="1">
      <alignment horizontal="center" vertical="center"/>
    </xf>
    <xf numFmtId="0" fontId="0" fillId="23" borderId="13" xfId="0" applyFill="1" applyBorder="1" applyAlignment="1">
      <alignment horizontal="center" vertical="center"/>
    </xf>
    <xf numFmtId="0" fontId="0" fillId="23" borderId="14" xfId="0" applyFill="1" applyBorder="1" applyAlignment="1">
      <alignment horizontal="center" vertical="center"/>
    </xf>
    <xf numFmtId="0" fontId="0" fillId="23" borderId="15" xfId="0" applyFill="1" applyBorder="1" applyAlignment="1">
      <alignment horizontal="center" vertical="center"/>
    </xf>
    <xf numFmtId="0" fontId="0" fillId="23" borderId="16" xfId="0" applyFill="1" applyBorder="1" applyAlignment="1">
      <alignment horizontal="center" vertical="center"/>
    </xf>
    <xf numFmtId="0" fontId="0" fillId="25" borderId="13" xfId="0" applyFill="1" applyBorder="1" applyAlignment="1">
      <alignment horizontal="center" vertical="center"/>
    </xf>
    <xf numFmtId="0" fontId="0" fillId="25" borderId="14" xfId="0" applyFill="1" applyBorder="1" applyAlignment="1">
      <alignment horizontal="center" vertical="center"/>
    </xf>
    <xf numFmtId="0" fontId="0" fillId="25" borderId="15" xfId="0" applyFill="1" applyBorder="1" applyAlignment="1">
      <alignment horizontal="center" vertical="center"/>
    </xf>
    <xf numFmtId="0" fontId="0" fillId="25" borderId="16" xfId="0" applyFill="1" applyBorder="1" applyAlignment="1">
      <alignment horizontal="center" vertical="center"/>
    </xf>
    <xf numFmtId="0" fontId="0" fillId="26" borderId="13" xfId="0" applyFill="1" applyBorder="1" applyAlignment="1">
      <alignment horizontal="center" vertical="center"/>
    </xf>
    <xf numFmtId="0" fontId="0" fillId="26" borderId="14" xfId="0" applyFill="1" applyBorder="1" applyAlignment="1">
      <alignment horizontal="center" vertical="center"/>
    </xf>
    <xf numFmtId="0" fontId="0" fillId="26" borderId="15" xfId="0" applyFill="1" applyBorder="1" applyAlignment="1">
      <alignment horizontal="center" vertical="center"/>
    </xf>
    <xf numFmtId="0" fontId="0" fillId="26" borderId="16" xfId="0" applyFill="1" applyBorder="1" applyAlignment="1">
      <alignment horizontal="center" vertical="center"/>
    </xf>
    <xf numFmtId="0" fontId="0" fillId="15" borderId="13" xfId="0" applyFill="1" applyBorder="1" applyAlignment="1">
      <alignment horizontal="center" vertical="center"/>
    </xf>
    <xf numFmtId="0" fontId="0" fillId="15" borderId="14" xfId="0" applyFill="1" applyBorder="1" applyAlignment="1">
      <alignment horizontal="center" vertical="center"/>
    </xf>
    <xf numFmtId="0" fontId="0" fillId="15" borderId="15" xfId="0" applyFill="1" applyBorder="1" applyAlignment="1">
      <alignment horizontal="center" vertical="center"/>
    </xf>
    <xf numFmtId="0" fontId="0" fillId="15" borderId="16" xfId="0" applyFill="1" applyBorder="1" applyAlignment="1">
      <alignment horizontal="center" vertical="center"/>
    </xf>
    <xf numFmtId="0" fontId="0" fillId="5" borderId="3" xfId="0" applyFill="1" applyBorder="1" applyAlignment="1">
      <alignment horizontal="center"/>
    </xf>
    <xf numFmtId="0" fontId="0" fillId="0" borderId="3" xfId="0" applyBorder="1" applyAlignment="1">
      <alignment horizontal="center"/>
    </xf>
    <xf numFmtId="0" fontId="2" fillId="9" borderId="13" xfId="0" applyFont="1" applyFill="1" applyBorder="1" applyAlignment="1">
      <alignment horizontal="center" vertical="center"/>
    </xf>
    <xf numFmtId="0" fontId="2" fillId="9" borderId="14" xfId="0" applyFont="1" applyFill="1" applyBorder="1" applyAlignment="1">
      <alignment horizontal="center" vertical="center"/>
    </xf>
    <xf numFmtId="0" fontId="2" fillId="9" borderId="15" xfId="0" applyFont="1" applyFill="1" applyBorder="1" applyAlignment="1">
      <alignment horizontal="center" vertical="center"/>
    </xf>
    <xf numFmtId="0" fontId="2" fillId="9" borderId="16" xfId="0" applyFont="1" applyFill="1" applyBorder="1" applyAlignment="1">
      <alignment horizontal="center" vertical="center"/>
    </xf>
    <xf numFmtId="0" fontId="15" fillId="0" borderId="0" xfId="0" applyFont="1" applyAlignment="1">
      <alignment horizontal="center" vertical="center" wrapText="1"/>
    </xf>
    <xf numFmtId="0" fontId="1" fillId="0" borderId="0" xfId="0" applyFont="1" applyAlignment="1">
      <alignment horizontal="center" vertical="center" wrapText="1"/>
    </xf>
    <xf numFmtId="0" fontId="0" fillId="0" borderId="0" xfId="0" applyAlignment="1">
      <alignment horizontal="center" vertical="center" wrapText="1"/>
    </xf>
  </cellXfs>
  <cellStyles count="2">
    <cellStyle name="Neutral" xfId="1" builtinId="28"/>
    <cellStyle name="Normal" xfId="0" builtinId="0"/>
  </cellStyles>
  <dxfs count="5">
    <dxf>
      <alignment horizontal="general" textRotation="0" wrapText="1" indent="0" justifyLastLine="0" shrinkToFit="0" readingOrder="0"/>
    </dxf>
    <dxf>
      <alignment horizontal="center" vertical="center" textRotation="0" wrapText="1" indent="0" justifyLastLine="0" shrinkToFit="0" readingOrder="0"/>
    </dxf>
    <dxf>
      <fill>
        <patternFill patternType="solid">
          <fgColor rgb="FFD9E2F3"/>
          <bgColor rgb="FFD9E2F3"/>
        </patternFill>
      </fill>
    </dxf>
    <dxf>
      <fill>
        <patternFill patternType="solid">
          <fgColor rgb="FFE2EFD9"/>
          <bgColor rgb="FFE2EFD9"/>
        </patternFill>
      </fill>
    </dxf>
    <dxf>
      <fill>
        <patternFill patternType="solid">
          <fgColor theme="9"/>
          <bgColor theme="9"/>
        </patternFill>
      </fill>
    </dxf>
  </dxfs>
  <tableStyles count="1" defaultTableStyle="TableStyleMedium2" defaultPivotStyle="PivotStyleLight16">
    <tableStyle name="INVENTARIO DE INTERESES Y PREFE-style" pivot="0" count="3" xr9:uid="{00000000-0011-0000-FFFF-FFFF00000000}">
      <tableStyleElement type="headerRow" dxfId="4"/>
      <tableStyleElement type="firstRowStripe" dxfId="3"/>
      <tableStyleElement type="secondRowStripe" dxfId="2"/>
    </tableStyle>
  </tableStyles>
  <colors>
    <mruColors>
      <color rgb="FF00D661"/>
      <color rgb="FF000000"/>
      <color rgb="FFEE0000"/>
      <color rgb="FFC00000"/>
      <color rgb="FFD2FEF7"/>
      <color rgb="FFA9FDEF"/>
      <color rgb="FFFFFF93"/>
      <color rgb="FFF59393"/>
      <color rgb="FFF16F6F"/>
      <color rgb="FF954EC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TU PERFIL</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cat>
            <c:strRef>
              <c:f>Perfil!$B$48:$B$81</c:f>
              <c:strCache>
                <c:ptCount val="33"/>
                <c:pt idx="0">
                  <c:v>Científico experimental</c:v>
                </c:pt>
                <c:pt idx="2">
                  <c:v>Científico Técnico</c:v>
                </c:pt>
                <c:pt idx="4">
                  <c:v>Científico Sanitario</c:v>
                </c:pt>
                <c:pt idx="6">
                  <c:v>Teórico Humanista</c:v>
                </c:pt>
                <c:pt idx="8">
                  <c:v>Literario</c:v>
                </c:pt>
                <c:pt idx="10">
                  <c:v>Psicopedagógico</c:v>
                </c:pt>
                <c:pt idx="12">
                  <c:v>Político Social</c:v>
                </c:pt>
                <c:pt idx="14">
                  <c:v>Económico empresarial</c:v>
                </c:pt>
                <c:pt idx="16">
                  <c:v>Persuasivo Comercial</c:v>
                </c:pt>
                <c:pt idx="18">
                  <c:v>Administrativo</c:v>
                </c:pt>
                <c:pt idx="20">
                  <c:v>Deportivo</c:v>
                </c:pt>
                <c:pt idx="22">
                  <c:v>Agropecuario</c:v>
                </c:pt>
                <c:pt idx="24">
                  <c:v>Artístico Musical</c:v>
                </c:pt>
                <c:pt idx="26">
                  <c:v>Artístico Plástico</c:v>
                </c:pt>
                <c:pt idx="28">
                  <c:v>Militar Seguridad</c:v>
                </c:pt>
                <c:pt idx="30">
                  <c:v>Aventura Riesgo</c:v>
                </c:pt>
                <c:pt idx="32">
                  <c:v>Mecanico Manual</c:v>
                </c:pt>
              </c:strCache>
            </c:strRef>
          </c:cat>
          <c:val>
            <c:numRef>
              <c:f>Perfil!$C$48:$C$81</c:f>
              <c:numCache>
                <c:formatCode>General</c:formatCode>
                <c:ptCount val="34"/>
              </c:numCache>
            </c:numRef>
          </c:val>
          <c:extLst>
            <c:ext xmlns:c16="http://schemas.microsoft.com/office/drawing/2014/chart" uri="{C3380CC4-5D6E-409C-BE32-E72D297353CC}">
              <c16:uniqueId val="{00000000-C445-40FA-8065-6A81D5B2A68B}"/>
            </c:ext>
          </c:extLst>
        </c:ser>
        <c:ser>
          <c:idx val="1"/>
          <c:order val="1"/>
          <c:spPr>
            <a:solidFill>
              <a:schemeClr val="accent2"/>
            </a:solidFill>
            <a:ln>
              <a:noFill/>
            </a:ln>
            <a:effectLst/>
          </c:spPr>
          <c:invertIfNegative val="0"/>
          <c:dPt>
            <c:idx val="0"/>
            <c:invertIfNegative val="0"/>
            <c:bubble3D val="0"/>
            <c:spPr>
              <a:pattFill prst="lgCheck">
                <a:fgClr>
                  <a:srgbClr val="F84A7C"/>
                </a:fgClr>
                <a:bgClr>
                  <a:schemeClr val="bg1"/>
                </a:bgClr>
              </a:pattFill>
              <a:ln>
                <a:noFill/>
              </a:ln>
              <a:effectLst/>
            </c:spPr>
            <c:extLst>
              <c:ext xmlns:c16="http://schemas.microsoft.com/office/drawing/2014/chart" uri="{C3380CC4-5D6E-409C-BE32-E72D297353CC}">
                <c16:uniqueId val="{00000027-C445-40FA-8065-6A81D5B2A68B}"/>
              </c:ext>
            </c:extLst>
          </c:dPt>
          <c:dPt>
            <c:idx val="1"/>
            <c:invertIfNegative val="0"/>
            <c:bubble3D val="0"/>
            <c:spPr>
              <a:solidFill>
                <a:srgbClr val="F84A7C"/>
              </a:solidFill>
              <a:ln>
                <a:noFill/>
              </a:ln>
              <a:effectLst/>
            </c:spPr>
            <c:extLst>
              <c:ext xmlns:c16="http://schemas.microsoft.com/office/drawing/2014/chart" uri="{C3380CC4-5D6E-409C-BE32-E72D297353CC}">
                <c16:uniqueId val="{00000028-C445-40FA-8065-6A81D5B2A68B}"/>
              </c:ext>
            </c:extLst>
          </c:dPt>
          <c:dPt>
            <c:idx val="2"/>
            <c:invertIfNegative val="0"/>
            <c:bubble3D val="0"/>
            <c:spPr>
              <a:pattFill prst="lgCheck">
                <a:fgClr>
                  <a:srgbClr val="FFC000"/>
                </a:fgClr>
                <a:bgClr>
                  <a:schemeClr val="bg1"/>
                </a:bgClr>
              </a:pattFill>
              <a:ln>
                <a:noFill/>
              </a:ln>
              <a:effectLst/>
            </c:spPr>
            <c:extLst>
              <c:ext xmlns:c16="http://schemas.microsoft.com/office/drawing/2014/chart" uri="{C3380CC4-5D6E-409C-BE32-E72D297353CC}">
                <c16:uniqueId val="{00000029-C445-40FA-8065-6A81D5B2A68B}"/>
              </c:ext>
            </c:extLst>
          </c:dPt>
          <c:dPt>
            <c:idx val="3"/>
            <c:invertIfNegative val="0"/>
            <c:bubble3D val="0"/>
            <c:spPr>
              <a:solidFill>
                <a:srgbClr val="FFC000"/>
              </a:solidFill>
              <a:ln>
                <a:noFill/>
              </a:ln>
              <a:effectLst/>
            </c:spPr>
            <c:extLst>
              <c:ext xmlns:c16="http://schemas.microsoft.com/office/drawing/2014/chart" uri="{C3380CC4-5D6E-409C-BE32-E72D297353CC}">
                <c16:uniqueId val="{0000002A-C445-40FA-8065-6A81D5B2A68B}"/>
              </c:ext>
            </c:extLst>
          </c:dPt>
          <c:dPt>
            <c:idx val="4"/>
            <c:invertIfNegative val="0"/>
            <c:bubble3D val="0"/>
            <c:spPr>
              <a:pattFill prst="lgCheck">
                <a:fgClr>
                  <a:srgbClr val="92D050"/>
                </a:fgClr>
                <a:bgClr>
                  <a:schemeClr val="bg1"/>
                </a:bgClr>
              </a:pattFill>
              <a:ln>
                <a:noFill/>
              </a:ln>
              <a:effectLst/>
            </c:spPr>
            <c:extLst>
              <c:ext xmlns:c16="http://schemas.microsoft.com/office/drawing/2014/chart" uri="{C3380CC4-5D6E-409C-BE32-E72D297353CC}">
                <c16:uniqueId val="{0000002B-C445-40FA-8065-6A81D5B2A68B}"/>
              </c:ext>
            </c:extLst>
          </c:dPt>
          <c:dPt>
            <c:idx val="5"/>
            <c:invertIfNegative val="0"/>
            <c:bubble3D val="0"/>
            <c:spPr>
              <a:solidFill>
                <a:srgbClr val="92D050"/>
              </a:solidFill>
              <a:ln>
                <a:noFill/>
              </a:ln>
              <a:effectLst/>
            </c:spPr>
            <c:extLst>
              <c:ext xmlns:c16="http://schemas.microsoft.com/office/drawing/2014/chart" uri="{C3380CC4-5D6E-409C-BE32-E72D297353CC}">
                <c16:uniqueId val="{00000032-C445-40FA-8065-6A81D5B2A68B}"/>
              </c:ext>
            </c:extLst>
          </c:dPt>
          <c:dPt>
            <c:idx val="6"/>
            <c:invertIfNegative val="0"/>
            <c:bubble3D val="0"/>
            <c:spPr>
              <a:pattFill prst="lgCheck">
                <a:fgClr>
                  <a:schemeClr val="accent2"/>
                </a:fgClr>
                <a:bgClr>
                  <a:schemeClr val="bg1"/>
                </a:bgClr>
              </a:pattFill>
              <a:ln>
                <a:noFill/>
              </a:ln>
              <a:effectLst/>
            </c:spPr>
            <c:extLst>
              <c:ext xmlns:c16="http://schemas.microsoft.com/office/drawing/2014/chart" uri="{C3380CC4-5D6E-409C-BE32-E72D297353CC}">
                <c16:uniqueId val="{00000038-C445-40FA-8065-6A81D5B2A68B}"/>
              </c:ext>
            </c:extLst>
          </c:dPt>
          <c:dPt>
            <c:idx val="7"/>
            <c:invertIfNegative val="0"/>
            <c:bubble3D val="0"/>
            <c:spPr>
              <a:solidFill>
                <a:schemeClr val="accent2"/>
              </a:solidFill>
              <a:ln>
                <a:noFill/>
              </a:ln>
              <a:effectLst/>
            </c:spPr>
            <c:extLst>
              <c:ext xmlns:c16="http://schemas.microsoft.com/office/drawing/2014/chart" uri="{C3380CC4-5D6E-409C-BE32-E72D297353CC}">
                <c16:uniqueId val="{00000039-C445-40FA-8065-6A81D5B2A68B}"/>
              </c:ext>
            </c:extLst>
          </c:dPt>
          <c:dPt>
            <c:idx val="8"/>
            <c:invertIfNegative val="0"/>
            <c:bubble3D val="0"/>
            <c:spPr>
              <a:pattFill prst="lgCheck">
                <a:fgClr>
                  <a:srgbClr val="F1A4FE"/>
                </a:fgClr>
                <a:bgClr>
                  <a:schemeClr val="bg1"/>
                </a:bgClr>
              </a:pattFill>
              <a:ln>
                <a:noFill/>
              </a:ln>
              <a:effectLst/>
            </c:spPr>
            <c:extLst>
              <c:ext xmlns:c16="http://schemas.microsoft.com/office/drawing/2014/chart" uri="{C3380CC4-5D6E-409C-BE32-E72D297353CC}">
                <c16:uniqueId val="{0000002C-C445-40FA-8065-6A81D5B2A68B}"/>
              </c:ext>
            </c:extLst>
          </c:dPt>
          <c:dPt>
            <c:idx val="9"/>
            <c:invertIfNegative val="0"/>
            <c:bubble3D val="0"/>
            <c:spPr>
              <a:solidFill>
                <a:srgbClr val="F1A4FE"/>
              </a:solidFill>
              <a:ln>
                <a:noFill/>
              </a:ln>
              <a:effectLst/>
            </c:spPr>
            <c:extLst>
              <c:ext xmlns:c16="http://schemas.microsoft.com/office/drawing/2014/chart" uri="{C3380CC4-5D6E-409C-BE32-E72D297353CC}">
                <c16:uniqueId val="{00000033-C445-40FA-8065-6A81D5B2A68B}"/>
              </c:ext>
            </c:extLst>
          </c:dPt>
          <c:dPt>
            <c:idx val="10"/>
            <c:invertIfNegative val="0"/>
            <c:bubble3D val="0"/>
            <c:spPr>
              <a:pattFill prst="lgCheck">
                <a:fgClr>
                  <a:schemeClr val="accent1"/>
                </a:fgClr>
                <a:bgClr>
                  <a:schemeClr val="bg1"/>
                </a:bgClr>
              </a:pattFill>
              <a:ln>
                <a:noFill/>
              </a:ln>
              <a:effectLst/>
            </c:spPr>
            <c:extLst>
              <c:ext xmlns:c16="http://schemas.microsoft.com/office/drawing/2014/chart" uri="{C3380CC4-5D6E-409C-BE32-E72D297353CC}">
                <c16:uniqueId val="{0000003A-C445-40FA-8065-6A81D5B2A68B}"/>
              </c:ext>
            </c:extLst>
          </c:dPt>
          <c:dPt>
            <c:idx val="11"/>
            <c:invertIfNegative val="0"/>
            <c:bubble3D val="0"/>
            <c:spPr>
              <a:solidFill>
                <a:schemeClr val="accent1"/>
              </a:solidFill>
              <a:ln>
                <a:noFill/>
              </a:ln>
              <a:effectLst/>
            </c:spPr>
            <c:extLst>
              <c:ext xmlns:c16="http://schemas.microsoft.com/office/drawing/2014/chart" uri="{C3380CC4-5D6E-409C-BE32-E72D297353CC}">
                <c16:uniqueId val="{0000003B-C445-40FA-8065-6A81D5B2A68B}"/>
              </c:ext>
            </c:extLst>
          </c:dPt>
          <c:dPt>
            <c:idx val="12"/>
            <c:invertIfNegative val="0"/>
            <c:bubble3D val="0"/>
            <c:spPr>
              <a:pattFill prst="lgCheck">
                <a:fgClr>
                  <a:srgbClr val="FF0000"/>
                </a:fgClr>
                <a:bgClr>
                  <a:schemeClr val="bg1"/>
                </a:bgClr>
              </a:pattFill>
              <a:ln>
                <a:noFill/>
              </a:ln>
              <a:effectLst/>
            </c:spPr>
            <c:extLst>
              <c:ext xmlns:c16="http://schemas.microsoft.com/office/drawing/2014/chart" uri="{C3380CC4-5D6E-409C-BE32-E72D297353CC}">
                <c16:uniqueId val="{0000002D-C445-40FA-8065-6A81D5B2A68B}"/>
              </c:ext>
            </c:extLst>
          </c:dPt>
          <c:dPt>
            <c:idx val="13"/>
            <c:invertIfNegative val="0"/>
            <c:bubble3D val="0"/>
            <c:spPr>
              <a:solidFill>
                <a:srgbClr val="FF0000"/>
              </a:solidFill>
              <a:ln>
                <a:noFill/>
              </a:ln>
              <a:effectLst/>
            </c:spPr>
            <c:extLst>
              <c:ext xmlns:c16="http://schemas.microsoft.com/office/drawing/2014/chart" uri="{C3380CC4-5D6E-409C-BE32-E72D297353CC}">
                <c16:uniqueId val="{00000034-C445-40FA-8065-6A81D5B2A68B}"/>
              </c:ext>
            </c:extLst>
          </c:dPt>
          <c:dPt>
            <c:idx val="14"/>
            <c:invertIfNegative val="0"/>
            <c:bubble3D val="0"/>
            <c:spPr>
              <a:pattFill prst="lgCheck">
                <a:fgClr>
                  <a:schemeClr val="bg1">
                    <a:lumMod val="75000"/>
                  </a:schemeClr>
                </a:fgClr>
                <a:bgClr>
                  <a:schemeClr val="bg1"/>
                </a:bgClr>
              </a:pattFill>
              <a:ln>
                <a:noFill/>
              </a:ln>
              <a:effectLst/>
            </c:spPr>
            <c:extLst>
              <c:ext xmlns:c16="http://schemas.microsoft.com/office/drawing/2014/chart" uri="{C3380CC4-5D6E-409C-BE32-E72D297353CC}">
                <c16:uniqueId val="{0000003C-C445-40FA-8065-6A81D5B2A68B}"/>
              </c:ext>
            </c:extLst>
          </c:dPt>
          <c:dPt>
            <c:idx val="15"/>
            <c:invertIfNegative val="0"/>
            <c:bubble3D val="0"/>
            <c:spPr>
              <a:solidFill>
                <a:schemeClr val="bg1">
                  <a:lumMod val="75000"/>
                </a:schemeClr>
              </a:solidFill>
              <a:ln>
                <a:noFill/>
              </a:ln>
              <a:effectLst/>
            </c:spPr>
            <c:extLst>
              <c:ext xmlns:c16="http://schemas.microsoft.com/office/drawing/2014/chart" uri="{C3380CC4-5D6E-409C-BE32-E72D297353CC}">
                <c16:uniqueId val="{0000003D-C445-40FA-8065-6A81D5B2A68B}"/>
              </c:ext>
            </c:extLst>
          </c:dPt>
          <c:dPt>
            <c:idx val="16"/>
            <c:invertIfNegative val="0"/>
            <c:bubble3D val="0"/>
            <c:spPr>
              <a:pattFill prst="lgCheck">
                <a:fgClr>
                  <a:srgbClr val="00B050"/>
                </a:fgClr>
                <a:bgClr>
                  <a:schemeClr val="bg1"/>
                </a:bgClr>
              </a:pattFill>
              <a:ln>
                <a:noFill/>
              </a:ln>
              <a:effectLst/>
            </c:spPr>
            <c:extLst>
              <c:ext xmlns:c16="http://schemas.microsoft.com/office/drawing/2014/chart" uri="{C3380CC4-5D6E-409C-BE32-E72D297353CC}">
                <c16:uniqueId val="{0000002E-C445-40FA-8065-6A81D5B2A68B}"/>
              </c:ext>
            </c:extLst>
          </c:dPt>
          <c:dPt>
            <c:idx val="17"/>
            <c:invertIfNegative val="0"/>
            <c:bubble3D val="0"/>
            <c:spPr>
              <a:solidFill>
                <a:srgbClr val="00B050"/>
              </a:solidFill>
              <a:ln>
                <a:noFill/>
              </a:ln>
              <a:effectLst/>
            </c:spPr>
            <c:extLst>
              <c:ext xmlns:c16="http://schemas.microsoft.com/office/drawing/2014/chart" uri="{C3380CC4-5D6E-409C-BE32-E72D297353CC}">
                <c16:uniqueId val="{00000035-C445-40FA-8065-6A81D5B2A68B}"/>
              </c:ext>
            </c:extLst>
          </c:dPt>
          <c:dPt>
            <c:idx val="18"/>
            <c:invertIfNegative val="0"/>
            <c:bubble3D val="0"/>
            <c:spPr>
              <a:pattFill prst="lgCheck">
                <a:fgClr>
                  <a:schemeClr val="accent5"/>
                </a:fgClr>
                <a:bgClr>
                  <a:schemeClr val="bg1"/>
                </a:bgClr>
              </a:pattFill>
              <a:ln>
                <a:noFill/>
              </a:ln>
              <a:effectLst/>
            </c:spPr>
            <c:extLst>
              <c:ext xmlns:c16="http://schemas.microsoft.com/office/drawing/2014/chart" uri="{C3380CC4-5D6E-409C-BE32-E72D297353CC}">
                <c16:uniqueId val="{0000003E-C445-40FA-8065-6A81D5B2A68B}"/>
              </c:ext>
            </c:extLst>
          </c:dPt>
          <c:dPt>
            <c:idx val="19"/>
            <c:invertIfNegative val="0"/>
            <c:bubble3D val="0"/>
            <c:spPr>
              <a:solidFill>
                <a:schemeClr val="accent5"/>
              </a:solidFill>
              <a:ln>
                <a:noFill/>
              </a:ln>
              <a:effectLst/>
            </c:spPr>
            <c:extLst>
              <c:ext xmlns:c16="http://schemas.microsoft.com/office/drawing/2014/chart" uri="{C3380CC4-5D6E-409C-BE32-E72D297353CC}">
                <c16:uniqueId val="{0000003F-C445-40FA-8065-6A81D5B2A68B}"/>
              </c:ext>
            </c:extLst>
          </c:dPt>
          <c:dPt>
            <c:idx val="20"/>
            <c:invertIfNegative val="0"/>
            <c:bubble3D val="0"/>
            <c:spPr>
              <a:pattFill prst="lgCheck">
                <a:fgClr>
                  <a:schemeClr val="accent2">
                    <a:lumMod val="75000"/>
                  </a:schemeClr>
                </a:fgClr>
                <a:bgClr>
                  <a:schemeClr val="bg1"/>
                </a:bgClr>
              </a:pattFill>
              <a:ln>
                <a:noFill/>
              </a:ln>
              <a:effectLst/>
            </c:spPr>
            <c:extLst>
              <c:ext xmlns:c16="http://schemas.microsoft.com/office/drawing/2014/chart" uri="{C3380CC4-5D6E-409C-BE32-E72D297353CC}">
                <c16:uniqueId val="{0000002F-C445-40FA-8065-6A81D5B2A68B}"/>
              </c:ext>
            </c:extLst>
          </c:dPt>
          <c:dPt>
            <c:idx val="21"/>
            <c:invertIfNegative val="0"/>
            <c:bubble3D val="0"/>
            <c:spPr>
              <a:solidFill>
                <a:schemeClr val="accent2">
                  <a:lumMod val="75000"/>
                </a:schemeClr>
              </a:solidFill>
              <a:ln>
                <a:noFill/>
              </a:ln>
              <a:effectLst/>
            </c:spPr>
            <c:extLst>
              <c:ext xmlns:c16="http://schemas.microsoft.com/office/drawing/2014/chart" uri="{C3380CC4-5D6E-409C-BE32-E72D297353CC}">
                <c16:uniqueId val="{00000036-C445-40FA-8065-6A81D5B2A68B}"/>
              </c:ext>
            </c:extLst>
          </c:dPt>
          <c:dPt>
            <c:idx val="22"/>
            <c:invertIfNegative val="0"/>
            <c:bubble3D val="0"/>
            <c:spPr>
              <a:pattFill prst="lgCheck">
                <a:fgClr>
                  <a:srgbClr val="7030A0"/>
                </a:fgClr>
                <a:bgClr>
                  <a:schemeClr val="bg1"/>
                </a:bgClr>
              </a:pattFill>
              <a:ln>
                <a:noFill/>
              </a:ln>
              <a:effectLst/>
            </c:spPr>
            <c:extLst>
              <c:ext xmlns:c16="http://schemas.microsoft.com/office/drawing/2014/chart" uri="{C3380CC4-5D6E-409C-BE32-E72D297353CC}">
                <c16:uniqueId val="{00000040-C445-40FA-8065-6A81D5B2A68B}"/>
              </c:ext>
            </c:extLst>
          </c:dPt>
          <c:dPt>
            <c:idx val="23"/>
            <c:invertIfNegative val="0"/>
            <c:bubble3D val="0"/>
            <c:spPr>
              <a:solidFill>
                <a:srgbClr val="7030A0"/>
              </a:solidFill>
              <a:ln>
                <a:noFill/>
              </a:ln>
              <a:effectLst/>
            </c:spPr>
            <c:extLst>
              <c:ext xmlns:c16="http://schemas.microsoft.com/office/drawing/2014/chart" uri="{C3380CC4-5D6E-409C-BE32-E72D297353CC}">
                <c16:uniqueId val="{00000041-C445-40FA-8065-6A81D5B2A68B}"/>
              </c:ext>
            </c:extLst>
          </c:dPt>
          <c:dPt>
            <c:idx val="24"/>
            <c:invertIfNegative val="0"/>
            <c:bubble3D val="0"/>
            <c:spPr>
              <a:pattFill prst="lgCheck">
                <a:fgClr>
                  <a:srgbClr val="F16F6F"/>
                </a:fgClr>
                <a:bgClr>
                  <a:schemeClr val="bg1"/>
                </a:bgClr>
              </a:pattFill>
              <a:ln>
                <a:noFill/>
              </a:ln>
              <a:effectLst/>
            </c:spPr>
            <c:extLst>
              <c:ext xmlns:c16="http://schemas.microsoft.com/office/drawing/2014/chart" uri="{C3380CC4-5D6E-409C-BE32-E72D297353CC}">
                <c16:uniqueId val="{00000030-C445-40FA-8065-6A81D5B2A68B}"/>
              </c:ext>
            </c:extLst>
          </c:dPt>
          <c:dPt>
            <c:idx val="25"/>
            <c:invertIfNegative val="0"/>
            <c:bubble3D val="0"/>
            <c:spPr>
              <a:solidFill>
                <a:srgbClr val="F16F6F"/>
              </a:solidFill>
              <a:ln>
                <a:noFill/>
              </a:ln>
              <a:effectLst/>
            </c:spPr>
            <c:extLst>
              <c:ext xmlns:c16="http://schemas.microsoft.com/office/drawing/2014/chart" uri="{C3380CC4-5D6E-409C-BE32-E72D297353CC}">
                <c16:uniqueId val="{00000037-C445-40FA-8065-6A81D5B2A68B}"/>
              </c:ext>
            </c:extLst>
          </c:dPt>
          <c:dPt>
            <c:idx val="26"/>
            <c:invertIfNegative val="0"/>
            <c:bubble3D val="0"/>
            <c:spPr>
              <a:pattFill prst="lgCheck">
                <a:fgClr>
                  <a:srgbClr val="FFFF00"/>
                </a:fgClr>
                <a:bgClr>
                  <a:schemeClr val="bg1"/>
                </a:bgClr>
              </a:pattFill>
              <a:ln>
                <a:noFill/>
              </a:ln>
              <a:effectLst/>
            </c:spPr>
            <c:extLst>
              <c:ext xmlns:c16="http://schemas.microsoft.com/office/drawing/2014/chart" uri="{C3380CC4-5D6E-409C-BE32-E72D297353CC}">
                <c16:uniqueId val="{00000042-C445-40FA-8065-6A81D5B2A68B}"/>
              </c:ext>
            </c:extLst>
          </c:dPt>
          <c:dPt>
            <c:idx val="27"/>
            <c:invertIfNegative val="0"/>
            <c:bubble3D val="0"/>
            <c:spPr>
              <a:solidFill>
                <a:srgbClr val="FFFF00"/>
              </a:solidFill>
              <a:ln>
                <a:noFill/>
              </a:ln>
              <a:effectLst/>
            </c:spPr>
            <c:extLst>
              <c:ext xmlns:c16="http://schemas.microsoft.com/office/drawing/2014/chart" uri="{C3380CC4-5D6E-409C-BE32-E72D297353CC}">
                <c16:uniqueId val="{00000043-C445-40FA-8065-6A81D5B2A68B}"/>
              </c:ext>
            </c:extLst>
          </c:dPt>
          <c:dPt>
            <c:idx val="28"/>
            <c:invertIfNegative val="0"/>
            <c:bubble3D val="0"/>
            <c:spPr>
              <a:pattFill prst="lgCheck">
                <a:fgClr>
                  <a:srgbClr val="A9FDEF"/>
                </a:fgClr>
                <a:bgClr>
                  <a:schemeClr val="bg1"/>
                </a:bgClr>
              </a:pattFill>
              <a:ln>
                <a:noFill/>
              </a:ln>
              <a:effectLst/>
            </c:spPr>
            <c:extLst>
              <c:ext xmlns:c16="http://schemas.microsoft.com/office/drawing/2014/chart" uri="{C3380CC4-5D6E-409C-BE32-E72D297353CC}">
                <c16:uniqueId val="{00000031-C445-40FA-8065-6A81D5B2A68B}"/>
              </c:ext>
            </c:extLst>
          </c:dPt>
          <c:dPt>
            <c:idx val="29"/>
            <c:invertIfNegative val="0"/>
            <c:bubble3D val="0"/>
            <c:spPr>
              <a:solidFill>
                <a:srgbClr val="A9FDEF"/>
              </a:solidFill>
              <a:ln>
                <a:noFill/>
              </a:ln>
              <a:effectLst/>
            </c:spPr>
            <c:extLst>
              <c:ext xmlns:c16="http://schemas.microsoft.com/office/drawing/2014/chart" uri="{C3380CC4-5D6E-409C-BE32-E72D297353CC}">
                <c16:uniqueId val="{00000006-C445-40FA-8065-6A81D5B2A68B}"/>
              </c:ext>
            </c:extLst>
          </c:dPt>
          <c:dPt>
            <c:idx val="30"/>
            <c:invertIfNegative val="0"/>
            <c:bubble3D val="0"/>
            <c:spPr>
              <a:pattFill prst="lgCheck">
                <a:fgClr>
                  <a:srgbClr val="C00000"/>
                </a:fgClr>
                <a:bgClr>
                  <a:schemeClr val="bg1"/>
                </a:bgClr>
              </a:pattFill>
              <a:ln>
                <a:noFill/>
              </a:ln>
              <a:effectLst/>
            </c:spPr>
            <c:extLst>
              <c:ext xmlns:c16="http://schemas.microsoft.com/office/drawing/2014/chart" uri="{C3380CC4-5D6E-409C-BE32-E72D297353CC}">
                <c16:uniqueId val="{00000005-C445-40FA-8065-6A81D5B2A68B}"/>
              </c:ext>
            </c:extLst>
          </c:dPt>
          <c:dPt>
            <c:idx val="31"/>
            <c:invertIfNegative val="0"/>
            <c:bubble3D val="0"/>
            <c:spPr>
              <a:solidFill>
                <a:srgbClr val="C00000"/>
              </a:solidFill>
              <a:ln>
                <a:noFill/>
              </a:ln>
              <a:effectLst/>
            </c:spPr>
            <c:extLst>
              <c:ext xmlns:c16="http://schemas.microsoft.com/office/drawing/2014/chart" uri="{C3380CC4-5D6E-409C-BE32-E72D297353CC}">
                <c16:uniqueId val="{00000004-C445-40FA-8065-6A81D5B2A68B}"/>
              </c:ext>
            </c:extLst>
          </c:dPt>
          <c:dPt>
            <c:idx val="32"/>
            <c:invertIfNegative val="0"/>
            <c:bubble3D val="0"/>
            <c:spPr>
              <a:pattFill prst="lgCheck">
                <a:fgClr>
                  <a:schemeClr val="tx1">
                    <a:lumMod val="50000"/>
                    <a:lumOff val="50000"/>
                  </a:schemeClr>
                </a:fgClr>
                <a:bgClr>
                  <a:schemeClr val="bg1"/>
                </a:bgClr>
              </a:pattFill>
              <a:ln>
                <a:noFill/>
              </a:ln>
              <a:effectLst/>
            </c:spPr>
            <c:extLst>
              <c:ext xmlns:c16="http://schemas.microsoft.com/office/drawing/2014/chart" uri="{C3380CC4-5D6E-409C-BE32-E72D297353CC}">
                <c16:uniqueId val="{00000003-C445-40FA-8065-6A81D5B2A68B}"/>
              </c:ext>
            </c:extLst>
          </c:dPt>
          <c:dPt>
            <c:idx val="33"/>
            <c:invertIfNegative val="0"/>
            <c:bubble3D val="0"/>
            <c:spPr>
              <a:solidFill>
                <a:schemeClr val="tx1">
                  <a:lumMod val="50000"/>
                  <a:lumOff val="50000"/>
                </a:schemeClr>
              </a:solidFill>
              <a:ln>
                <a:noFill/>
              </a:ln>
              <a:effectLst/>
            </c:spPr>
            <c:extLst>
              <c:ext xmlns:c16="http://schemas.microsoft.com/office/drawing/2014/chart" uri="{C3380CC4-5D6E-409C-BE32-E72D297353CC}">
                <c16:uniqueId val="{00000002-C445-40FA-8065-6A81D5B2A68B}"/>
              </c:ext>
            </c:extLst>
          </c:dPt>
          <c:cat>
            <c:strRef>
              <c:f>Perfil!$B$48:$B$81</c:f>
              <c:strCache>
                <c:ptCount val="33"/>
                <c:pt idx="0">
                  <c:v>Científico experimental</c:v>
                </c:pt>
                <c:pt idx="2">
                  <c:v>Científico Técnico</c:v>
                </c:pt>
                <c:pt idx="4">
                  <c:v>Científico Sanitario</c:v>
                </c:pt>
                <c:pt idx="6">
                  <c:v>Teórico Humanista</c:v>
                </c:pt>
                <c:pt idx="8">
                  <c:v>Literario</c:v>
                </c:pt>
                <c:pt idx="10">
                  <c:v>Psicopedagógico</c:v>
                </c:pt>
                <c:pt idx="12">
                  <c:v>Político Social</c:v>
                </c:pt>
                <c:pt idx="14">
                  <c:v>Económico empresarial</c:v>
                </c:pt>
                <c:pt idx="16">
                  <c:v>Persuasivo Comercial</c:v>
                </c:pt>
                <c:pt idx="18">
                  <c:v>Administrativo</c:v>
                </c:pt>
                <c:pt idx="20">
                  <c:v>Deportivo</c:v>
                </c:pt>
                <c:pt idx="22">
                  <c:v>Agropecuario</c:v>
                </c:pt>
                <c:pt idx="24">
                  <c:v>Artístico Musical</c:v>
                </c:pt>
                <c:pt idx="26">
                  <c:v>Artístico Plástico</c:v>
                </c:pt>
                <c:pt idx="28">
                  <c:v>Militar Seguridad</c:v>
                </c:pt>
                <c:pt idx="30">
                  <c:v>Aventura Riesgo</c:v>
                </c:pt>
                <c:pt idx="32">
                  <c:v>Mecanico Manual</c:v>
                </c:pt>
              </c:strCache>
            </c:strRef>
          </c:cat>
          <c:val>
            <c:numRef>
              <c:f>Perfil!$F$48:$F$81</c:f>
              <c:numCache>
                <c:formatCode>General</c:formatCode>
                <c:ptCount val="3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numCache>
            </c:numRef>
          </c:val>
          <c:extLst>
            <c:ext xmlns:c16="http://schemas.microsoft.com/office/drawing/2014/chart" uri="{C3380CC4-5D6E-409C-BE32-E72D297353CC}">
              <c16:uniqueId val="{00000001-C445-40FA-8065-6A81D5B2A68B}"/>
            </c:ext>
          </c:extLst>
        </c:ser>
        <c:dLbls>
          <c:showLegendKey val="0"/>
          <c:showVal val="0"/>
          <c:showCatName val="0"/>
          <c:showSerName val="0"/>
          <c:showPercent val="0"/>
          <c:showBubbleSize val="0"/>
        </c:dLbls>
        <c:gapWidth val="182"/>
        <c:axId val="595363136"/>
        <c:axId val="595354936"/>
      </c:barChart>
      <c:catAx>
        <c:axId val="5953631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0"/>
          <a:lstStyle/>
          <a:p>
            <a:pPr>
              <a:defRPr sz="900" b="0" i="0" u="none" strike="noStrike" kern="1200" baseline="0">
                <a:solidFill>
                  <a:schemeClr val="tx1">
                    <a:lumMod val="65000"/>
                    <a:lumOff val="35000"/>
                  </a:schemeClr>
                </a:solidFill>
                <a:latin typeface="+mn-lt"/>
                <a:ea typeface="+mn-ea"/>
                <a:cs typeface="+mn-cs"/>
              </a:defRPr>
            </a:pPr>
            <a:endParaRPr lang="en-US"/>
          </a:p>
        </c:txPr>
        <c:crossAx val="595354936"/>
        <c:crosses val="autoZero"/>
        <c:auto val="1"/>
        <c:lblAlgn val="ctr"/>
        <c:lblOffset val="100"/>
        <c:noMultiLvlLbl val="0"/>
      </c:catAx>
      <c:valAx>
        <c:axId val="595354936"/>
        <c:scaling>
          <c:orientation val="minMax"/>
          <c:max val="10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9536313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0</xdr:colOff>
      <xdr:row>1</xdr:row>
      <xdr:rowOff>4475</xdr:rowOff>
    </xdr:to>
    <xdr:pic>
      <xdr:nvPicPr>
        <xdr:cNvPr id="4" name="Picture 3">
          <a:extLst>
            <a:ext uri="{FF2B5EF4-FFF2-40B4-BE49-F238E27FC236}">
              <a16:creationId xmlns:a16="http://schemas.microsoft.com/office/drawing/2014/main" id="{B87F19D2-27C5-1BE3-9480-B85C846246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5678150" cy="756950"/>
        </a:xfrm>
        <a:prstGeom prst="rect">
          <a:avLst/>
        </a:prstGeom>
      </xdr:spPr>
    </xdr:pic>
    <xdr:clientData/>
  </xdr:twoCellAnchor>
  <xdr:twoCellAnchor editAs="oneCell">
    <xdr:from>
      <xdr:col>0</xdr:col>
      <xdr:colOff>19049</xdr:colOff>
      <xdr:row>211</xdr:row>
      <xdr:rowOff>1463</xdr:rowOff>
    </xdr:from>
    <xdr:to>
      <xdr:col>5</xdr:col>
      <xdr:colOff>28575</xdr:colOff>
      <xdr:row>214</xdr:row>
      <xdr:rowOff>80595</xdr:rowOff>
    </xdr:to>
    <xdr:pic>
      <xdr:nvPicPr>
        <xdr:cNvPr id="7" name="Picture 6">
          <a:extLst>
            <a:ext uri="{FF2B5EF4-FFF2-40B4-BE49-F238E27FC236}">
              <a16:creationId xmlns:a16="http://schemas.microsoft.com/office/drawing/2014/main" id="{5EA1B229-305F-7A7B-A1D2-E660CA11E1F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49" y="44131521"/>
          <a:ext cx="15689141" cy="6726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148167</xdr:colOff>
      <xdr:row>4</xdr:row>
      <xdr:rowOff>33866</xdr:rowOff>
    </xdr:from>
    <xdr:to>
      <xdr:col>7</xdr:col>
      <xdr:colOff>709083</xdr:colOff>
      <xdr:row>37</xdr:row>
      <xdr:rowOff>137583</xdr:rowOff>
    </xdr:to>
    <xdr:graphicFrame macro="">
      <xdr:nvGraphicFramePr>
        <xdr:cNvPr id="3" name="Chart 2">
          <a:extLst>
            <a:ext uri="{FF2B5EF4-FFF2-40B4-BE49-F238E27FC236}">
              <a16:creationId xmlns:a16="http://schemas.microsoft.com/office/drawing/2014/main" id="{6BF94049-527A-5448-AFCA-4122AD87219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A3:E207" headerRowDxfId="1">
  <tableColumns count="5">
    <tableColumn id="1" xr3:uid="{00000000-0010-0000-0000-000001000000}" name="INVENTARIO DE INTERESES Y PREFERENCIAS PROFESIONALES" dataDxfId="0"/>
    <tableColumn id="2" xr3:uid="{00000000-0010-0000-0000-000002000000}" name="ME GUSTA"/>
    <tableColumn id="3" xr3:uid="{00000000-0010-0000-0000-000003000000}" name="ME ES INDIFERENTE O TENGO DUDAS"/>
    <tableColumn id="4" xr3:uid="{00000000-0010-0000-0000-000004000000}" name="NO ME GUSTA"/>
    <tableColumn id="5" xr3:uid="{00000000-0010-0000-0000-000005000000}" name="NO CONOCES ESA ACTIVIDAD O PROFESION"/>
  </tableColumns>
  <tableStyleInfo name="TableStyleLight6"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995"/>
  <sheetViews>
    <sheetView zoomScale="130" zoomScaleNormal="130" workbookViewId="0">
      <pane ySplit="3" topLeftCell="A196" activePane="bottomLeft" state="frozen"/>
      <selection pane="bottomLeft" activeCell="A217" sqref="A217"/>
    </sheetView>
  </sheetViews>
  <sheetFormatPr defaultColWidth="14.42578125" defaultRowHeight="15" customHeight="1" x14ac:dyDescent="0.25"/>
  <cols>
    <col min="1" max="1" width="178.140625" customWidth="1"/>
    <col min="2" max="2" width="13.140625" customWidth="1"/>
    <col min="3" max="3" width="16" customWidth="1"/>
    <col min="4" max="4" width="14" customWidth="1"/>
    <col min="5" max="5" width="13.85546875" customWidth="1"/>
    <col min="6" max="26" width="10.7109375" customWidth="1"/>
  </cols>
  <sheetData>
    <row r="1" spans="1:6" ht="59.25" customHeight="1" x14ac:dyDescent="0.25">
      <c r="A1" s="100"/>
      <c r="B1" s="100"/>
      <c r="C1" s="100"/>
      <c r="D1" s="100"/>
      <c r="E1" s="100"/>
    </row>
    <row r="2" spans="1:6" ht="88.5" customHeight="1" x14ac:dyDescent="0.25">
      <c r="A2" s="101" t="s">
        <v>252</v>
      </c>
      <c r="B2" s="101"/>
      <c r="C2" s="101"/>
      <c r="D2" s="101"/>
      <c r="E2" s="101"/>
    </row>
    <row r="3" spans="1:6" ht="54" customHeight="1" x14ac:dyDescent="0.25">
      <c r="A3" s="37" t="s">
        <v>0</v>
      </c>
      <c r="B3" s="38" t="s">
        <v>1</v>
      </c>
      <c r="C3" s="38" t="s">
        <v>2</v>
      </c>
      <c r="D3" s="38" t="s">
        <v>3</v>
      </c>
      <c r="E3" s="38" t="s">
        <v>4</v>
      </c>
    </row>
    <row r="4" spans="1:6" ht="15.75" x14ac:dyDescent="0.25">
      <c r="A4" s="39" t="s">
        <v>5</v>
      </c>
      <c r="B4" s="29"/>
      <c r="C4" s="30"/>
      <c r="D4" s="31"/>
      <c r="E4" s="32"/>
    </row>
    <row r="5" spans="1:6" ht="15.75" x14ac:dyDescent="0.25">
      <c r="A5" s="39" t="s">
        <v>6</v>
      </c>
      <c r="B5" s="33"/>
      <c r="C5" s="34"/>
      <c r="D5" s="35"/>
      <c r="E5" s="36"/>
      <c r="F5" s="1"/>
    </row>
    <row r="6" spans="1:6" ht="15.75" x14ac:dyDescent="0.25">
      <c r="A6" s="39" t="s">
        <v>7</v>
      </c>
      <c r="B6" s="33"/>
      <c r="C6" s="34"/>
      <c r="D6" s="35"/>
      <c r="E6" s="36"/>
    </row>
    <row r="7" spans="1:6" ht="15.75" x14ac:dyDescent="0.25">
      <c r="A7" s="39" t="s">
        <v>8</v>
      </c>
      <c r="B7" s="33"/>
      <c r="C7" s="34"/>
      <c r="D7" s="35"/>
      <c r="E7" s="36"/>
    </row>
    <row r="8" spans="1:6" ht="15.75" x14ac:dyDescent="0.25">
      <c r="A8" s="40" t="s">
        <v>9</v>
      </c>
      <c r="B8" s="33"/>
      <c r="C8" s="34"/>
      <c r="D8" s="35"/>
      <c r="E8" s="36"/>
    </row>
    <row r="9" spans="1:6" ht="15.75" x14ac:dyDescent="0.25">
      <c r="A9" s="39" t="s">
        <v>10</v>
      </c>
      <c r="B9" s="33"/>
      <c r="C9" s="34"/>
      <c r="D9" s="35"/>
      <c r="E9" s="36"/>
    </row>
    <row r="10" spans="1:6" ht="15.75" x14ac:dyDescent="0.25">
      <c r="A10" s="39" t="s">
        <v>11</v>
      </c>
      <c r="B10" s="33"/>
      <c r="C10" s="34"/>
      <c r="D10" s="35"/>
      <c r="E10" s="36"/>
    </row>
    <row r="11" spans="1:6" ht="15.75" x14ac:dyDescent="0.25">
      <c r="A11" s="39" t="s">
        <v>12</v>
      </c>
      <c r="B11" s="33"/>
      <c r="C11" s="34"/>
      <c r="D11" s="35"/>
      <c r="E11" s="36"/>
    </row>
    <row r="12" spans="1:6" ht="15.75" x14ac:dyDescent="0.25">
      <c r="A12" s="39" t="s">
        <v>13</v>
      </c>
      <c r="B12" s="33"/>
      <c r="C12" s="34"/>
      <c r="D12" s="35"/>
      <c r="E12" s="36"/>
    </row>
    <row r="13" spans="1:6" ht="15.75" x14ac:dyDescent="0.25">
      <c r="A13" s="39" t="s">
        <v>14</v>
      </c>
      <c r="B13" s="33"/>
      <c r="C13" s="34"/>
      <c r="D13" s="35"/>
      <c r="E13" s="36"/>
    </row>
    <row r="14" spans="1:6" ht="15.75" x14ac:dyDescent="0.25">
      <c r="A14" s="39" t="s">
        <v>15</v>
      </c>
      <c r="B14" s="33"/>
      <c r="C14" s="34"/>
      <c r="D14" s="35"/>
      <c r="E14" s="36"/>
    </row>
    <row r="15" spans="1:6" ht="15.75" x14ac:dyDescent="0.25">
      <c r="A15" s="39" t="s">
        <v>16</v>
      </c>
      <c r="B15" s="33"/>
      <c r="C15" s="34"/>
      <c r="D15" s="35"/>
      <c r="E15" s="36"/>
    </row>
    <row r="16" spans="1:6" ht="15.75" customHeight="1" x14ac:dyDescent="0.25">
      <c r="A16" s="39" t="s">
        <v>17</v>
      </c>
      <c r="B16" s="33"/>
      <c r="C16" s="34"/>
      <c r="D16" s="35"/>
      <c r="E16" s="36"/>
    </row>
    <row r="17" spans="1:5" ht="15.75" customHeight="1" x14ac:dyDescent="0.25">
      <c r="A17" s="39" t="s">
        <v>18</v>
      </c>
      <c r="B17" s="33"/>
      <c r="C17" s="34"/>
      <c r="D17" s="35"/>
      <c r="E17" s="36"/>
    </row>
    <row r="18" spans="1:5" ht="15.75" customHeight="1" x14ac:dyDescent="0.25">
      <c r="A18" s="39" t="s">
        <v>19</v>
      </c>
      <c r="B18" s="33"/>
      <c r="C18" s="34"/>
      <c r="D18" s="35"/>
      <c r="E18" s="36"/>
    </row>
    <row r="19" spans="1:5" ht="15.75" customHeight="1" x14ac:dyDescent="0.25">
      <c r="A19" s="39" t="s">
        <v>20</v>
      </c>
      <c r="B19" s="33"/>
      <c r="C19" s="34"/>
      <c r="D19" s="35"/>
      <c r="E19" s="36"/>
    </row>
    <row r="20" spans="1:5" ht="15.75" customHeight="1" x14ac:dyDescent="0.25">
      <c r="A20" s="39" t="s">
        <v>21</v>
      </c>
      <c r="B20" s="33"/>
      <c r="C20" s="34"/>
      <c r="D20" s="35"/>
      <c r="E20" s="36"/>
    </row>
    <row r="21" spans="1:5" ht="15.75" customHeight="1" x14ac:dyDescent="0.25">
      <c r="A21" s="39" t="s">
        <v>22</v>
      </c>
      <c r="B21" s="33"/>
      <c r="C21" s="34"/>
      <c r="D21" s="35"/>
      <c r="E21" s="36"/>
    </row>
    <row r="22" spans="1:5" ht="15.75" customHeight="1" x14ac:dyDescent="0.25">
      <c r="A22" s="39" t="s">
        <v>23</v>
      </c>
      <c r="B22" s="33"/>
      <c r="C22" s="34"/>
      <c r="D22" s="35"/>
      <c r="E22" s="36"/>
    </row>
    <row r="23" spans="1:5" ht="15.75" customHeight="1" x14ac:dyDescent="0.25">
      <c r="A23" s="39" t="s">
        <v>24</v>
      </c>
      <c r="B23" s="33"/>
      <c r="C23" s="34"/>
      <c r="D23" s="35"/>
      <c r="E23" s="36"/>
    </row>
    <row r="24" spans="1:5" ht="15.75" customHeight="1" x14ac:dyDescent="0.25">
      <c r="A24" s="39" t="s">
        <v>25</v>
      </c>
      <c r="B24" s="33"/>
      <c r="C24" s="34"/>
      <c r="D24" s="35"/>
      <c r="E24" s="36"/>
    </row>
    <row r="25" spans="1:5" ht="15.75" customHeight="1" x14ac:dyDescent="0.25">
      <c r="A25" s="39" t="s">
        <v>26</v>
      </c>
      <c r="B25" s="33"/>
      <c r="C25" s="34"/>
      <c r="D25" s="35"/>
      <c r="E25" s="36"/>
    </row>
    <row r="26" spans="1:5" ht="15.75" customHeight="1" x14ac:dyDescent="0.25">
      <c r="A26" s="39" t="s">
        <v>27</v>
      </c>
      <c r="B26" s="33"/>
      <c r="C26" s="34"/>
      <c r="D26" s="35"/>
      <c r="E26" s="36"/>
    </row>
    <row r="27" spans="1:5" ht="15.75" customHeight="1" x14ac:dyDescent="0.25">
      <c r="A27" s="39" t="s">
        <v>28</v>
      </c>
      <c r="B27" s="33"/>
      <c r="C27" s="34"/>
      <c r="D27" s="35"/>
      <c r="E27" s="36"/>
    </row>
    <row r="28" spans="1:5" ht="15.75" customHeight="1" x14ac:dyDescent="0.25">
      <c r="A28" s="39" t="s">
        <v>29</v>
      </c>
      <c r="B28" s="33"/>
      <c r="C28" s="34"/>
      <c r="D28" s="35"/>
      <c r="E28" s="36"/>
    </row>
    <row r="29" spans="1:5" ht="15.75" customHeight="1" x14ac:dyDescent="0.25">
      <c r="A29" s="39" t="s">
        <v>30</v>
      </c>
      <c r="B29" s="33"/>
      <c r="C29" s="34"/>
      <c r="D29" s="35"/>
      <c r="E29" s="36"/>
    </row>
    <row r="30" spans="1:5" ht="15.75" customHeight="1" x14ac:dyDescent="0.25">
      <c r="A30" s="39" t="s">
        <v>31</v>
      </c>
      <c r="B30" s="33"/>
      <c r="C30" s="34"/>
      <c r="D30" s="35"/>
      <c r="E30" s="36"/>
    </row>
    <row r="31" spans="1:5" ht="15.75" customHeight="1" x14ac:dyDescent="0.25">
      <c r="A31" s="39" t="s">
        <v>32</v>
      </c>
      <c r="B31" s="33"/>
      <c r="C31" s="34"/>
      <c r="D31" s="35"/>
      <c r="E31" s="36"/>
    </row>
    <row r="32" spans="1:5" ht="15.75" customHeight="1" x14ac:dyDescent="0.25">
      <c r="A32" s="39" t="s">
        <v>33</v>
      </c>
      <c r="B32" s="33"/>
      <c r="C32" s="34"/>
      <c r="D32" s="35"/>
      <c r="E32" s="36"/>
    </row>
    <row r="33" spans="1:5" ht="15.75" customHeight="1" x14ac:dyDescent="0.25">
      <c r="A33" s="39" t="s">
        <v>34</v>
      </c>
      <c r="B33" s="33"/>
      <c r="C33" s="34"/>
      <c r="D33" s="35"/>
      <c r="E33" s="36"/>
    </row>
    <row r="34" spans="1:5" ht="15.75" customHeight="1" x14ac:dyDescent="0.25">
      <c r="A34" s="39" t="s">
        <v>35</v>
      </c>
      <c r="B34" s="33"/>
      <c r="C34" s="34"/>
      <c r="D34" s="35"/>
      <c r="E34" s="36"/>
    </row>
    <row r="35" spans="1:5" ht="15.75" customHeight="1" x14ac:dyDescent="0.25">
      <c r="A35" s="39" t="s">
        <v>36</v>
      </c>
      <c r="B35" s="33"/>
      <c r="C35" s="34"/>
      <c r="D35" s="35"/>
      <c r="E35" s="36"/>
    </row>
    <row r="36" spans="1:5" ht="15.75" customHeight="1" x14ac:dyDescent="0.25">
      <c r="A36" s="39" t="s">
        <v>37</v>
      </c>
      <c r="B36" s="33"/>
      <c r="C36" s="34"/>
      <c r="D36" s="35"/>
      <c r="E36" s="36"/>
    </row>
    <row r="37" spans="1:5" ht="15.75" customHeight="1" x14ac:dyDescent="0.25">
      <c r="A37" s="39" t="s">
        <v>38</v>
      </c>
      <c r="B37" s="33"/>
      <c r="C37" s="34"/>
      <c r="D37" s="35"/>
      <c r="E37" s="36"/>
    </row>
    <row r="38" spans="1:5" ht="15.75" customHeight="1" x14ac:dyDescent="0.25">
      <c r="A38" s="39" t="s">
        <v>39</v>
      </c>
      <c r="B38" s="33"/>
      <c r="C38" s="34"/>
      <c r="D38" s="35"/>
      <c r="E38" s="36"/>
    </row>
    <row r="39" spans="1:5" ht="15.75" customHeight="1" x14ac:dyDescent="0.25">
      <c r="A39" s="39" t="s">
        <v>40</v>
      </c>
      <c r="B39" s="33"/>
      <c r="C39" s="34"/>
      <c r="D39" s="35"/>
      <c r="E39" s="36"/>
    </row>
    <row r="40" spans="1:5" ht="15.75" customHeight="1" x14ac:dyDescent="0.25">
      <c r="A40" s="39" t="s">
        <v>41</v>
      </c>
      <c r="B40" s="33"/>
      <c r="C40" s="34"/>
      <c r="D40" s="35"/>
      <c r="E40" s="36"/>
    </row>
    <row r="41" spans="1:5" ht="15.75" customHeight="1" x14ac:dyDescent="0.25">
      <c r="A41" s="39" t="s">
        <v>42</v>
      </c>
      <c r="B41" s="33"/>
      <c r="C41" s="34"/>
      <c r="D41" s="35"/>
      <c r="E41" s="36"/>
    </row>
    <row r="42" spans="1:5" ht="15.75" customHeight="1" x14ac:dyDescent="0.25">
      <c r="A42" s="39" t="s">
        <v>43</v>
      </c>
      <c r="B42" s="33"/>
      <c r="C42" s="34"/>
      <c r="D42" s="35"/>
      <c r="E42" s="36"/>
    </row>
    <row r="43" spans="1:5" ht="15.75" customHeight="1" x14ac:dyDescent="0.25">
      <c r="A43" s="39" t="s">
        <v>44</v>
      </c>
      <c r="B43" s="33"/>
      <c r="C43" s="34"/>
      <c r="D43" s="35"/>
      <c r="E43" s="36"/>
    </row>
    <row r="44" spans="1:5" ht="15.75" customHeight="1" x14ac:dyDescent="0.25">
      <c r="A44" s="39" t="s">
        <v>45</v>
      </c>
      <c r="B44" s="33"/>
      <c r="C44" s="34"/>
      <c r="D44" s="35"/>
      <c r="E44" s="36"/>
    </row>
    <row r="45" spans="1:5" ht="15.75" customHeight="1" x14ac:dyDescent="0.25">
      <c r="A45" s="39" t="s">
        <v>46</v>
      </c>
      <c r="B45" s="33"/>
      <c r="C45" s="34"/>
      <c r="D45" s="35"/>
      <c r="E45" s="36"/>
    </row>
    <row r="46" spans="1:5" ht="15.75" customHeight="1" x14ac:dyDescent="0.25">
      <c r="A46" s="39" t="s">
        <v>47</v>
      </c>
      <c r="B46" s="33"/>
      <c r="C46" s="34"/>
      <c r="D46" s="35"/>
      <c r="E46" s="36"/>
    </row>
    <row r="47" spans="1:5" ht="15.75" customHeight="1" x14ac:dyDescent="0.25">
      <c r="A47" s="39" t="s">
        <v>48</v>
      </c>
      <c r="B47" s="33"/>
      <c r="C47" s="34"/>
      <c r="D47" s="35"/>
      <c r="E47" s="36"/>
    </row>
    <row r="48" spans="1:5" ht="15.75" customHeight="1" x14ac:dyDescent="0.25">
      <c r="A48" s="39" t="s">
        <v>49</v>
      </c>
      <c r="B48" s="33"/>
      <c r="C48" s="34"/>
      <c r="D48" s="35"/>
      <c r="E48" s="36"/>
    </row>
    <row r="49" spans="1:5" ht="15.75" customHeight="1" x14ac:dyDescent="0.25">
      <c r="A49" s="39" t="s">
        <v>50</v>
      </c>
      <c r="B49" s="33"/>
      <c r="C49" s="34"/>
      <c r="D49" s="35"/>
      <c r="E49" s="36"/>
    </row>
    <row r="50" spans="1:5" ht="15.75" customHeight="1" x14ac:dyDescent="0.25">
      <c r="A50" s="39" t="s">
        <v>51</v>
      </c>
      <c r="B50" s="33"/>
      <c r="C50" s="34"/>
      <c r="D50" s="35"/>
      <c r="E50" s="36"/>
    </row>
    <row r="51" spans="1:5" ht="15.75" customHeight="1" x14ac:dyDescent="0.25">
      <c r="A51" s="39" t="s">
        <v>52</v>
      </c>
      <c r="B51" s="33"/>
      <c r="C51" s="34"/>
      <c r="D51" s="35"/>
      <c r="E51" s="36"/>
    </row>
    <row r="52" spans="1:5" ht="15.75" customHeight="1" x14ac:dyDescent="0.25">
      <c r="A52" s="39" t="s">
        <v>53</v>
      </c>
      <c r="B52" s="33"/>
      <c r="C52" s="34"/>
      <c r="D52" s="35"/>
      <c r="E52" s="36"/>
    </row>
    <row r="53" spans="1:5" ht="15.75" customHeight="1" x14ac:dyDescent="0.25">
      <c r="A53" s="39" t="s">
        <v>54</v>
      </c>
      <c r="B53" s="33"/>
      <c r="C53" s="34"/>
      <c r="D53" s="35"/>
      <c r="E53" s="36"/>
    </row>
    <row r="54" spans="1:5" ht="15.75" customHeight="1" x14ac:dyDescent="0.25">
      <c r="A54" s="39" t="s">
        <v>55</v>
      </c>
      <c r="B54" s="33"/>
      <c r="C54" s="34"/>
      <c r="D54" s="35"/>
      <c r="E54" s="36"/>
    </row>
    <row r="55" spans="1:5" ht="15.75" customHeight="1" x14ac:dyDescent="0.25">
      <c r="A55" s="39" t="s">
        <v>56</v>
      </c>
      <c r="B55" s="33"/>
      <c r="C55" s="34"/>
      <c r="D55" s="35"/>
      <c r="E55" s="36"/>
    </row>
    <row r="56" spans="1:5" ht="15.75" customHeight="1" x14ac:dyDescent="0.25">
      <c r="A56" s="39" t="s">
        <v>57</v>
      </c>
      <c r="B56" s="33"/>
      <c r="C56" s="34"/>
      <c r="D56" s="35"/>
      <c r="E56" s="36"/>
    </row>
    <row r="57" spans="1:5" ht="15.75" customHeight="1" x14ac:dyDescent="0.25">
      <c r="A57" s="39" t="s">
        <v>58</v>
      </c>
      <c r="B57" s="33"/>
      <c r="C57" s="34"/>
      <c r="D57" s="35"/>
      <c r="E57" s="36"/>
    </row>
    <row r="58" spans="1:5" ht="15.75" customHeight="1" x14ac:dyDescent="0.25">
      <c r="A58" s="39" t="s">
        <v>59</v>
      </c>
      <c r="B58" s="33"/>
      <c r="C58" s="34"/>
      <c r="D58" s="35"/>
      <c r="E58" s="36"/>
    </row>
    <row r="59" spans="1:5" ht="32.25" customHeight="1" x14ac:dyDescent="0.25">
      <c r="A59" s="39" t="s">
        <v>60</v>
      </c>
      <c r="B59" s="33"/>
      <c r="C59" s="34"/>
      <c r="D59" s="35"/>
      <c r="E59" s="36"/>
    </row>
    <row r="60" spans="1:5" ht="15.75" customHeight="1" x14ac:dyDescent="0.25">
      <c r="A60" s="39" t="s">
        <v>61</v>
      </c>
      <c r="B60" s="33"/>
      <c r="C60" s="34"/>
      <c r="D60" s="35"/>
      <c r="E60" s="36"/>
    </row>
    <row r="61" spans="1:5" ht="15.75" customHeight="1" x14ac:dyDescent="0.25">
      <c r="A61" s="39" t="s">
        <v>62</v>
      </c>
      <c r="B61" s="33"/>
      <c r="C61" s="34"/>
      <c r="D61" s="35"/>
      <c r="E61" s="36"/>
    </row>
    <row r="62" spans="1:5" ht="15.75" customHeight="1" x14ac:dyDescent="0.25">
      <c r="A62" s="39" t="s">
        <v>63</v>
      </c>
      <c r="B62" s="33"/>
      <c r="C62" s="34"/>
      <c r="D62" s="35"/>
      <c r="E62" s="36"/>
    </row>
    <row r="63" spans="1:5" ht="15.75" customHeight="1" x14ac:dyDescent="0.25">
      <c r="A63" s="39" t="s">
        <v>64</v>
      </c>
      <c r="B63" s="33"/>
      <c r="C63" s="34"/>
      <c r="D63" s="35"/>
      <c r="E63" s="36"/>
    </row>
    <row r="64" spans="1:5" ht="15.75" customHeight="1" x14ac:dyDescent="0.25">
      <c r="A64" s="39" t="s">
        <v>65</v>
      </c>
      <c r="B64" s="33"/>
      <c r="C64" s="34"/>
      <c r="D64" s="35"/>
      <c r="E64" s="36"/>
    </row>
    <row r="65" spans="1:5" ht="15.75" customHeight="1" x14ac:dyDescent="0.25">
      <c r="A65" s="39" t="s">
        <v>66</v>
      </c>
      <c r="B65" s="33"/>
      <c r="C65" s="34"/>
      <c r="D65" s="35"/>
      <c r="E65" s="36"/>
    </row>
    <row r="66" spans="1:5" ht="15.75" customHeight="1" x14ac:dyDescent="0.25">
      <c r="A66" s="39" t="s">
        <v>67</v>
      </c>
      <c r="B66" s="33"/>
      <c r="C66" s="34"/>
      <c r="D66" s="35"/>
      <c r="E66" s="36"/>
    </row>
    <row r="67" spans="1:5" ht="15.75" customHeight="1" x14ac:dyDescent="0.25">
      <c r="A67" s="39" t="s">
        <v>68</v>
      </c>
      <c r="B67" s="33"/>
      <c r="C67" s="34"/>
      <c r="D67" s="35"/>
      <c r="E67" s="36"/>
    </row>
    <row r="68" spans="1:5" ht="31.5" customHeight="1" x14ac:dyDescent="0.25">
      <c r="A68" s="39" t="s">
        <v>69</v>
      </c>
      <c r="B68" s="33"/>
      <c r="C68" s="34"/>
      <c r="D68" s="35"/>
      <c r="E68" s="36"/>
    </row>
    <row r="69" spans="1:5" ht="15.75" customHeight="1" x14ac:dyDescent="0.25">
      <c r="A69" s="39" t="s">
        <v>70</v>
      </c>
      <c r="B69" s="33"/>
      <c r="C69" s="34"/>
      <c r="D69" s="35"/>
      <c r="E69" s="36"/>
    </row>
    <row r="70" spans="1:5" ht="15.75" customHeight="1" x14ac:dyDescent="0.25">
      <c r="A70" s="39" t="s">
        <v>71</v>
      </c>
      <c r="B70" s="33"/>
      <c r="C70" s="34"/>
      <c r="D70" s="35"/>
      <c r="E70" s="36"/>
    </row>
    <row r="71" spans="1:5" ht="15.75" customHeight="1" x14ac:dyDescent="0.25">
      <c r="A71" s="39" t="s">
        <v>72</v>
      </c>
      <c r="B71" s="33"/>
      <c r="C71" s="34"/>
      <c r="D71" s="35"/>
      <c r="E71" s="36"/>
    </row>
    <row r="72" spans="1:5" ht="15.75" customHeight="1" x14ac:dyDescent="0.25">
      <c r="A72" s="39" t="s">
        <v>73</v>
      </c>
      <c r="B72" s="33"/>
      <c r="C72" s="34"/>
      <c r="D72" s="35"/>
      <c r="E72" s="36"/>
    </row>
    <row r="73" spans="1:5" ht="15.75" customHeight="1" x14ac:dyDescent="0.25">
      <c r="A73" s="39" t="s">
        <v>74</v>
      </c>
      <c r="B73" s="33"/>
      <c r="C73" s="34"/>
      <c r="D73" s="35"/>
      <c r="E73" s="36"/>
    </row>
    <row r="74" spans="1:5" ht="15.75" customHeight="1" x14ac:dyDescent="0.25">
      <c r="A74" s="39" t="s">
        <v>75</v>
      </c>
      <c r="B74" s="33"/>
      <c r="C74" s="34"/>
      <c r="D74" s="35"/>
      <c r="E74" s="36"/>
    </row>
    <row r="75" spans="1:5" ht="15.75" customHeight="1" x14ac:dyDescent="0.25">
      <c r="A75" s="39" t="s">
        <v>76</v>
      </c>
      <c r="B75" s="33"/>
      <c r="C75" s="34"/>
      <c r="D75" s="35"/>
      <c r="E75" s="36"/>
    </row>
    <row r="76" spans="1:5" ht="15.75" customHeight="1" x14ac:dyDescent="0.25">
      <c r="A76" s="39" t="s">
        <v>77</v>
      </c>
      <c r="B76" s="33"/>
      <c r="C76" s="34"/>
      <c r="D76" s="35"/>
      <c r="E76" s="36"/>
    </row>
    <row r="77" spans="1:5" ht="15.75" customHeight="1" x14ac:dyDescent="0.25">
      <c r="A77" s="39" t="s">
        <v>78</v>
      </c>
      <c r="B77" s="33"/>
      <c r="C77" s="34"/>
      <c r="D77" s="35"/>
      <c r="E77" s="36"/>
    </row>
    <row r="78" spans="1:5" ht="15.75" customHeight="1" x14ac:dyDescent="0.25">
      <c r="A78" s="39" t="s">
        <v>79</v>
      </c>
      <c r="B78" s="33"/>
      <c r="C78" s="34"/>
      <c r="D78" s="35"/>
      <c r="E78" s="36"/>
    </row>
    <row r="79" spans="1:5" ht="15.75" customHeight="1" x14ac:dyDescent="0.25">
      <c r="A79" s="39" t="s">
        <v>80</v>
      </c>
      <c r="B79" s="33"/>
      <c r="C79" s="34"/>
      <c r="D79" s="35"/>
      <c r="E79" s="36"/>
    </row>
    <row r="80" spans="1:5" ht="15.75" customHeight="1" x14ac:dyDescent="0.25">
      <c r="A80" s="39" t="s">
        <v>81</v>
      </c>
      <c r="B80" s="33"/>
      <c r="C80" s="34"/>
      <c r="D80" s="35"/>
      <c r="E80" s="36"/>
    </row>
    <row r="81" spans="1:5" ht="15.75" customHeight="1" x14ac:dyDescent="0.25">
      <c r="A81" s="39" t="s">
        <v>82</v>
      </c>
      <c r="B81" s="33"/>
      <c r="C81" s="34"/>
      <c r="D81" s="35"/>
      <c r="E81" s="36"/>
    </row>
    <row r="82" spans="1:5" ht="15.75" customHeight="1" x14ac:dyDescent="0.25">
      <c r="A82" s="39" t="s">
        <v>83</v>
      </c>
      <c r="B82" s="33"/>
      <c r="C82" s="34"/>
      <c r="D82" s="35"/>
      <c r="E82" s="36"/>
    </row>
    <row r="83" spans="1:5" ht="15.75" customHeight="1" x14ac:dyDescent="0.25">
      <c r="A83" s="39" t="s">
        <v>84</v>
      </c>
      <c r="B83" s="33"/>
      <c r="C83" s="34"/>
      <c r="D83" s="35"/>
      <c r="E83" s="36"/>
    </row>
    <row r="84" spans="1:5" ht="15.75" customHeight="1" x14ac:dyDescent="0.25">
      <c r="A84" s="39" t="s">
        <v>85</v>
      </c>
      <c r="B84" s="33"/>
      <c r="C84" s="34"/>
      <c r="D84" s="35"/>
      <c r="E84" s="36"/>
    </row>
    <row r="85" spans="1:5" ht="15.75" customHeight="1" x14ac:dyDescent="0.25">
      <c r="A85" s="39" t="s">
        <v>86</v>
      </c>
      <c r="B85" s="33"/>
      <c r="C85" s="34"/>
      <c r="D85" s="35"/>
      <c r="E85" s="36"/>
    </row>
    <row r="86" spans="1:5" ht="15.75" customHeight="1" x14ac:dyDescent="0.25">
      <c r="A86" s="39" t="s">
        <v>87</v>
      </c>
      <c r="B86" s="33"/>
      <c r="C86" s="34"/>
      <c r="D86" s="35"/>
      <c r="E86" s="36"/>
    </row>
    <row r="87" spans="1:5" ht="15.75" customHeight="1" x14ac:dyDescent="0.25">
      <c r="A87" s="39" t="s">
        <v>88</v>
      </c>
      <c r="B87" s="33"/>
      <c r="C87" s="34"/>
      <c r="D87" s="35"/>
      <c r="E87" s="36"/>
    </row>
    <row r="88" spans="1:5" ht="15.75" customHeight="1" x14ac:dyDescent="0.25">
      <c r="A88" s="39" t="s">
        <v>89</v>
      </c>
      <c r="B88" s="33"/>
      <c r="C88" s="34"/>
      <c r="D88" s="35"/>
      <c r="E88" s="36"/>
    </row>
    <row r="89" spans="1:5" ht="15.75" customHeight="1" x14ac:dyDescent="0.25">
      <c r="A89" s="39" t="s">
        <v>90</v>
      </c>
      <c r="B89" s="33"/>
      <c r="C89" s="34"/>
      <c r="D89" s="35"/>
      <c r="E89" s="36"/>
    </row>
    <row r="90" spans="1:5" ht="15.75" customHeight="1" x14ac:dyDescent="0.25">
      <c r="A90" s="39" t="s">
        <v>91</v>
      </c>
      <c r="B90" s="33"/>
      <c r="C90" s="34"/>
      <c r="D90" s="35"/>
      <c r="E90" s="36"/>
    </row>
    <row r="91" spans="1:5" ht="15.75" customHeight="1" x14ac:dyDescent="0.25">
      <c r="A91" s="39" t="s">
        <v>92</v>
      </c>
      <c r="B91" s="33"/>
      <c r="C91" s="34"/>
      <c r="D91" s="35"/>
      <c r="E91" s="36"/>
    </row>
    <row r="92" spans="1:5" ht="15.75" customHeight="1" x14ac:dyDescent="0.25">
      <c r="A92" s="39" t="s">
        <v>93</v>
      </c>
      <c r="B92" s="33"/>
      <c r="C92" s="34"/>
      <c r="D92" s="35"/>
      <c r="E92" s="36"/>
    </row>
    <row r="93" spans="1:5" ht="15.75" customHeight="1" x14ac:dyDescent="0.25">
      <c r="A93" s="39" t="s">
        <v>94</v>
      </c>
      <c r="B93" s="33"/>
      <c r="C93" s="34"/>
      <c r="D93" s="35"/>
      <c r="E93" s="36"/>
    </row>
    <row r="94" spans="1:5" ht="15.75" customHeight="1" x14ac:dyDescent="0.25">
      <c r="A94" s="39" t="s">
        <v>95</v>
      </c>
      <c r="B94" s="33"/>
      <c r="C94" s="34"/>
      <c r="D94" s="35"/>
      <c r="E94" s="36"/>
    </row>
    <row r="95" spans="1:5" ht="15.75" customHeight="1" x14ac:dyDescent="0.25">
      <c r="A95" s="39" t="s">
        <v>96</v>
      </c>
      <c r="B95" s="33"/>
      <c r="C95" s="34"/>
      <c r="D95" s="35"/>
      <c r="E95" s="36"/>
    </row>
    <row r="96" spans="1:5" ht="15.75" customHeight="1" x14ac:dyDescent="0.25">
      <c r="A96" s="39" t="s">
        <v>97</v>
      </c>
      <c r="B96" s="33"/>
      <c r="C96" s="34"/>
      <c r="D96" s="35"/>
      <c r="E96" s="36"/>
    </row>
    <row r="97" spans="1:5" ht="15.75" customHeight="1" x14ac:dyDescent="0.25">
      <c r="A97" s="39" t="s">
        <v>98</v>
      </c>
      <c r="B97" s="33"/>
      <c r="C97" s="34"/>
      <c r="D97" s="35"/>
      <c r="E97" s="36"/>
    </row>
    <row r="98" spans="1:5" ht="15.75" customHeight="1" x14ac:dyDescent="0.25">
      <c r="A98" s="39" t="s">
        <v>99</v>
      </c>
      <c r="B98" s="33"/>
      <c r="C98" s="34"/>
      <c r="D98" s="35"/>
      <c r="E98" s="36"/>
    </row>
    <row r="99" spans="1:5" ht="15.75" customHeight="1" x14ac:dyDescent="0.25">
      <c r="A99" s="39" t="s">
        <v>100</v>
      </c>
      <c r="B99" s="33"/>
      <c r="C99" s="34"/>
      <c r="D99" s="35"/>
      <c r="E99" s="36"/>
    </row>
    <row r="100" spans="1:5" ht="15.75" customHeight="1" x14ac:dyDescent="0.25">
      <c r="A100" s="39" t="s">
        <v>101</v>
      </c>
      <c r="B100" s="33"/>
      <c r="C100" s="34"/>
      <c r="D100" s="35"/>
      <c r="E100" s="36"/>
    </row>
    <row r="101" spans="1:5" ht="15.75" customHeight="1" x14ac:dyDescent="0.25">
      <c r="A101" s="39" t="s">
        <v>102</v>
      </c>
      <c r="B101" s="33"/>
      <c r="C101" s="34"/>
      <c r="D101" s="35"/>
      <c r="E101" s="36"/>
    </row>
    <row r="102" spans="1:5" ht="15.75" customHeight="1" x14ac:dyDescent="0.25">
      <c r="A102" s="39" t="s">
        <v>103</v>
      </c>
      <c r="B102" s="33"/>
      <c r="C102" s="34"/>
      <c r="D102" s="35"/>
      <c r="E102" s="36"/>
    </row>
    <row r="103" spans="1:5" ht="15.75" customHeight="1" x14ac:dyDescent="0.25">
      <c r="A103" s="39" t="s">
        <v>104</v>
      </c>
      <c r="B103" s="33"/>
      <c r="C103" s="34"/>
      <c r="D103" s="35"/>
      <c r="E103" s="36"/>
    </row>
    <row r="104" spans="1:5" ht="15.75" customHeight="1" x14ac:dyDescent="0.25">
      <c r="A104" s="39" t="s">
        <v>105</v>
      </c>
      <c r="B104" s="33"/>
      <c r="C104" s="34"/>
      <c r="D104" s="35"/>
      <c r="E104" s="36"/>
    </row>
    <row r="105" spans="1:5" ht="15.75" customHeight="1" x14ac:dyDescent="0.25">
      <c r="A105" s="41" t="s">
        <v>106</v>
      </c>
      <c r="B105" s="33"/>
      <c r="C105" s="34"/>
      <c r="D105" s="35"/>
      <c r="E105" s="36"/>
    </row>
    <row r="106" spans="1:5" ht="15.75" customHeight="1" x14ac:dyDescent="0.25">
      <c r="A106" s="39" t="s">
        <v>107</v>
      </c>
      <c r="B106" s="33"/>
      <c r="C106" s="34"/>
      <c r="D106" s="35"/>
      <c r="E106" s="36"/>
    </row>
    <row r="107" spans="1:5" ht="15.75" customHeight="1" x14ac:dyDescent="0.25">
      <c r="A107" s="39" t="s">
        <v>108</v>
      </c>
      <c r="B107" s="33"/>
      <c r="C107" s="34"/>
      <c r="D107" s="35"/>
      <c r="E107" s="36"/>
    </row>
    <row r="108" spans="1:5" ht="15.75" customHeight="1" x14ac:dyDescent="0.25">
      <c r="A108" s="39" t="s">
        <v>109</v>
      </c>
      <c r="B108" s="33"/>
      <c r="C108" s="34"/>
      <c r="D108" s="35"/>
      <c r="E108" s="36"/>
    </row>
    <row r="109" spans="1:5" ht="15.75" customHeight="1" x14ac:dyDescent="0.25">
      <c r="A109" s="39" t="s">
        <v>110</v>
      </c>
      <c r="B109" s="33"/>
      <c r="C109" s="34"/>
      <c r="D109" s="35"/>
      <c r="E109" s="36"/>
    </row>
    <row r="110" spans="1:5" ht="15.75" customHeight="1" x14ac:dyDescent="0.25">
      <c r="A110" s="39" t="s">
        <v>111</v>
      </c>
      <c r="B110" s="33"/>
      <c r="C110" s="34"/>
      <c r="D110" s="35"/>
      <c r="E110" s="36"/>
    </row>
    <row r="111" spans="1:5" ht="15.75" customHeight="1" x14ac:dyDescent="0.25">
      <c r="A111" s="39" t="s">
        <v>112</v>
      </c>
      <c r="B111" s="33"/>
      <c r="C111" s="34"/>
      <c r="D111" s="35"/>
      <c r="E111" s="36"/>
    </row>
    <row r="112" spans="1:5" ht="15.75" customHeight="1" x14ac:dyDescent="0.25">
      <c r="A112" s="39" t="s">
        <v>113</v>
      </c>
      <c r="B112" s="33"/>
      <c r="C112" s="34"/>
      <c r="D112" s="35"/>
      <c r="E112" s="36"/>
    </row>
    <row r="113" spans="1:5" ht="15.75" customHeight="1" x14ac:dyDescent="0.25">
      <c r="A113" s="39" t="s">
        <v>114</v>
      </c>
      <c r="B113" s="33"/>
      <c r="C113" s="34"/>
      <c r="D113" s="35"/>
      <c r="E113" s="36"/>
    </row>
    <row r="114" spans="1:5" ht="15.75" customHeight="1" x14ac:dyDescent="0.25">
      <c r="A114" s="39" t="s">
        <v>115</v>
      </c>
      <c r="B114" s="33"/>
      <c r="C114" s="34"/>
      <c r="D114" s="35"/>
      <c r="E114" s="36"/>
    </row>
    <row r="115" spans="1:5" ht="15.75" customHeight="1" x14ac:dyDescent="0.25">
      <c r="A115" s="39" t="s">
        <v>116</v>
      </c>
      <c r="B115" s="33"/>
      <c r="C115" s="34"/>
      <c r="D115" s="35"/>
      <c r="E115" s="36"/>
    </row>
    <row r="116" spans="1:5" ht="15.75" customHeight="1" x14ac:dyDescent="0.25">
      <c r="A116" s="39" t="s">
        <v>117</v>
      </c>
      <c r="B116" s="33"/>
      <c r="C116" s="34"/>
      <c r="D116" s="35"/>
      <c r="E116" s="36"/>
    </row>
    <row r="117" spans="1:5" ht="15.75" customHeight="1" x14ac:dyDescent="0.25">
      <c r="A117" s="39" t="s">
        <v>118</v>
      </c>
      <c r="B117" s="33"/>
      <c r="C117" s="34"/>
      <c r="D117" s="35"/>
      <c r="E117" s="36"/>
    </row>
    <row r="118" spans="1:5" ht="15.75" customHeight="1" x14ac:dyDescent="0.25">
      <c r="A118" s="39" t="s">
        <v>119</v>
      </c>
      <c r="B118" s="33"/>
      <c r="C118" s="34"/>
      <c r="D118" s="35"/>
      <c r="E118" s="36"/>
    </row>
    <row r="119" spans="1:5" ht="15.75" customHeight="1" x14ac:dyDescent="0.25">
      <c r="A119" s="39" t="s">
        <v>120</v>
      </c>
      <c r="B119" s="33"/>
      <c r="C119" s="34"/>
      <c r="D119" s="35"/>
      <c r="E119" s="36"/>
    </row>
    <row r="120" spans="1:5" ht="15.75" customHeight="1" x14ac:dyDescent="0.25">
      <c r="A120" s="39" t="s">
        <v>121</v>
      </c>
      <c r="B120" s="33"/>
      <c r="C120" s="34"/>
      <c r="D120" s="35"/>
      <c r="E120" s="36"/>
    </row>
    <row r="121" spans="1:5" ht="15.75" customHeight="1" x14ac:dyDescent="0.25">
      <c r="A121" s="39" t="s">
        <v>122</v>
      </c>
      <c r="B121" s="33"/>
      <c r="C121" s="34"/>
      <c r="D121" s="35"/>
      <c r="E121" s="36"/>
    </row>
    <row r="122" spans="1:5" ht="15.75" customHeight="1" x14ac:dyDescent="0.25">
      <c r="A122" s="39" t="s">
        <v>123</v>
      </c>
      <c r="B122" s="33"/>
      <c r="C122" s="34"/>
      <c r="D122" s="35"/>
      <c r="E122" s="36"/>
    </row>
    <row r="123" spans="1:5" ht="15.75" customHeight="1" x14ac:dyDescent="0.25">
      <c r="A123" s="39" t="s">
        <v>124</v>
      </c>
      <c r="B123" s="33"/>
      <c r="C123" s="34"/>
      <c r="D123" s="35"/>
      <c r="E123" s="36"/>
    </row>
    <row r="124" spans="1:5" ht="15.75" customHeight="1" x14ac:dyDescent="0.25">
      <c r="A124" s="39" t="s">
        <v>125</v>
      </c>
      <c r="B124" s="33"/>
      <c r="C124" s="34"/>
      <c r="D124" s="35"/>
      <c r="E124" s="36"/>
    </row>
    <row r="125" spans="1:5" ht="15.75" customHeight="1" x14ac:dyDescent="0.25">
      <c r="A125" s="39" t="s">
        <v>126</v>
      </c>
      <c r="B125" s="33"/>
      <c r="C125" s="34"/>
      <c r="D125" s="35"/>
      <c r="E125" s="36"/>
    </row>
    <row r="126" spans="1:5" ht="15.75" customHeight="1" x14ac:dyDescent="0.25">
      <c r="A126" s="39" t="s">
        <v>127</v>
      </c>
      <c r="B126" s="33"/>
      <c r="C126" s="34"/>
      <c r="D126" s="35"/>
      <c r="E126" s="36"/>
    </row>
    <row r="127" spans="1:5" ht="15.75" customHeight="1" x14ac:dyDescent="0.25">
      <c r="A127" s="39" t="s">
        <v>128</v>
      </c>
      <c r="B127" s="33"/>
      <c r="C127" s="34"/>
      <c r="D127" s="35"/>
      <c r="E127" s="36"/>
    </row>
    <row r="128" spans="1:5" ht="15.75" customHeight="1" x14ac:dyDescent="0.25">
      <c r="A128" s="39" t="s">
        <v>129</v>
      </c>
      <c r="B128" s="33"/>
      <c r="C128" s="34"/>
      <c r="D128" s="35"/>
      <c r="E128" s="36"/>
    </row>
    <row r="129" spans="1:5" ht="15.75" customHeight="1" x14ac:dyDescent="0.25">
      <c r="A129" s="39" t="s">
        <v>130</v>
      </c>
      <c r="B129" s="33"/>
      <c r="C129" s="34"/>
      <c r="D129" s="35"/>
      <c r="E129" s="36"/>
    </row>
    <row r="130" spans="1:5" ht="15.75" customHeight="1" x14ac:dyDescent="0.25">
      <c r="A130" s="39" t="s">
        <v>131</v>
      </c>
      <c r="B130" s="33"/>
      <c r="C130" s="34"/>
      <c r="D130" s="35"/>
      <c r="E130" s="36"/>
    </row>
    <row r="131" spans="1:5" ht="15.75" customHeight="1" x14ac:dyDescent="0.25">
      <c r="A131" s="39" t="s">
        <v>132</v>
      </c>
      <c r="B131" s="33"/>
      <c r="C131" s="34"/>
      <c r="D131" s="35"/>
      <c r="E131" s="36"/>
    </row>
    <row r="132" spans="1:5" ht="15.75" customHeight="1" x14ac:dyDescent="0.25">
      <c r="A132" s="39" t="s">
        <v>133</v>
      </c>
      <c r="B132" s="33"/>
      <c r="C132" s="34"/>
      <c r="D132" s="35"/>
      <c r="E132" s="36"/>
    </row>
    <row r="133" spans="1:5" ht="15.75" customHeight="1" x14ac:dyDescent="0.25">
      <c r="A133" s="39" t="s">
        <v>134</v>
      </c>
      <c r="B133" s="33"/>
      <c r="C133" s="34"/>
      <c r="D133" s="35"/>
      <c r="E133" s="36"/>
    </row>
    <row r="134" spans="1:5" ht="15.75" customHeight="1" x14ac:dyDescent="0.25">
      <c r="A134" s="39" t="s">
        <v>135</v>
      </c>
      <c r="B134" s="33"/>
      <c r="C134" s="34"/>
      <c r="D134" s="35"/>
      <c r="E134" s="36"/>
    </row>
    <row r="135" spans="1:5" ht="15.75" customHeight="1" x14ac:dyDescent="0.25">
      <c r="A135" s="39" t="s">
        <v>136</v>
      </c>
      <c r="B135" s="33"/>
      <c r="C135" s="34"/>
      <c r="D135" s="35"/>
      <c r="E135" s="36"/>
    </row>
    <row r="136" spans="1:5" ht="15.75" customHeight="1" x14ac:dyDescent="0.25">
      <c r="A136" s="39" t="s">
        <v>137</v>
      </c>
      <c r="B136" s="33"/>
      <c r="C136" s="34"/>
      <c r="D136" s="35"/>
      <c r="E136" s="36"/>
    </row>
    <row r="137" spans="1:5" ht="15.75" customHeight="1" x14ac:dyDescent="0.25">
      <c r="A137" s="39" t="s">
        <v>138</v>
      </c>
      <c r="B137" s="33"/>
      <c r="C137" s="34"/>
      <c r="D137" s="35"/>
      <c r="E137" s="36"/>
    </row>
    <row r="138" spans="1:5" ht="15.75" customHeight="1" x14ac:dyDescent="0.25">
      <c r="A138" s="39" t="s">
        <v>139</v>
      </c>
      <c r="B138" s="33"/>
      <c r="C138" s="34"/>
      <c r="D138" s="35"/>
      <c r="E138" s="36"/>
    </row>
    <row r="139" spans="1:5" ht="15.75" customHeight="1" x14ac:dyDescent="0.25">
      <c r="A139" s="39" t="s">
        <v>140</v>
      </c>
      <c r="B139" s="33"/>
      <c r="C139" s="34"/>
      <c r="D139" s="35"/>
      <c r="E139" s="36"/>
    </row>
    <row r="140" spans="1:5" ht="15.75" customHeight="1" x14ac:dyDescent="0.25">
      <c r="A140" s="39" t="s">
        <v>141</v>
      </c>
      <c r="B140" s="33"/>
      <c r="C140" s="34"/>
      <c r="D140" s="35"/>
      <c r="E140" s="36"/>
    </row>
    <row r="141" spans="1:5" ht="15.75" customHeight="1" x14ac:dyDescent="0.25">
      <c r="A141" s="39" t="s">
        <v>142</v>
      </c>
      <c r="B141" s="33"/>
      <c r="C141" s="34"/>
      <c r="D141" s="35"/>
      <c r="E141" s="36"/>
    </row>
    <row r="142" spans="1:5" ht="15.75" customHeight="1" x14ac:dyDescent="0.25">
      <c r="A142" s="39" t="s">
        <v>143</v>
      </c>
      <c r="B142" s="33"/>
      <c r="C142" s="34"/>
      <c r="D142" s="35"/>
      <c r="E142" s="36"/>
    </row>
    <row r="143" spans="1:5" ht="15.75" customHeight="1" x14ac:dyDescent="0.25">
      <c r="A143" s="39" t="s">
        <v>144</v>
      </c>
      <c r="B143" s="33"/>
      <c r="C143" s="34"/>
      <c r="D143" s="35"/>
      <c r="E143" s="36"/>
    </row>
    <row r="144" spans="1:5" ht="15.75" customHeight="1" x14ac:dyDescent="0.25">
      <c r="A144" s="39" t="s">
        <v>145</v>
      </c>
      <c r="B144" s="33"/>
      <c r="C144" s="34"/>
      <c r="D144" s="35"/>
      <c r="E144" s="36"/>
    </row>
    <row r="145" spans="1:5" ht="15.75" customHeight="1" x14ac:dyDescent="0.25">
      <c r="A145" s="39" t="s">
        <v>146</v>
      </c>
      <c r="B145" s="33"/>
      <c r="C145" s="34"/>
      <c r="D145" s="35"/>
      <c r="E145" s="36"/>
    </row>
    <row r="146" spans="1:5" ht="15.75" customHeight="1" x14ac:dyDescent="0.25">
      <c r="A146" s="39" t="s">
        <v>147</v>
      </c>
      <c r="B146" s="33"/>
      <c r="C146" s="34"/>
      <c r="D146" s="35"/>
      <c r="E146" s="36"/>
    </row>
    <row r="147" spans="1:5" ht="15.75" customHeight="1" x14ac:dyDescent="0.25">
      <c r="A147" s="39" t="s">
        <v>148</v>
      </c>
      <c r="B147" s="33"/>
      <c r="C147" s="34"/>
      <c r="D147" s="35"/>
      <c r="E147" s="36"/>
    </row>
    <row r="148" spans="1:5" ht="15.75" customHeight="1" x14ac:dyDescent="0.25">
      <c r="A148" s="39" t="s">
        <v>149</v>
      </c>
      <c r="B148" s="33"/>
      <c r="C148" s="34"/>
      <c r="D148" s="35"/>
      <c r="E148" s="36"/>
    </row>
    <row r="149" spans="1:5" ht="15.75" customHeight="1" x14ac:dyDescent="0.25">
      <c r="A149" s="39" t="s">
        <v>150</v>
      </c>
      <c r="B149" s="33"/>
      <c r="C149" s="34"/>
      <c r="D149" s="35"/>
      <c r="E149" s="36"/>
    </row>
    <row r="150" spans="1:5" ht="15.75" customHeight="1" x14ac:dyDescent="0.25">
      <c r="A150" s="39" t="s">
        <v>151</v>
      </c>
      <c r="B150" s="33"/>
      <c r="C150" s="34"/>
      <c r="D150" s="35"/>
      <c r="E150" s="36"/>
    </row>
    <row r="151" spans="1:5" ht="15.75" customHeight="1" x14ac:dyDescent="0.25">
      <c r="A151" s="39" t="s">
        <v>152</v>
      </c>
      <c r="B151" s="33"/>
      <c r="C151" s="34"/>
      <c r="D151" s="35"/>
      <c r="E151" s="36"/>
    </row>
    <row r="152" spans="1:5" ht="15.75" customHeight="1" x14ac:dyDescent="0.25">
      <c r="A152" s="39" t="s">
        <v>153</v>
      </c>
      <c r="B152" s="33"/>
      <c r="C152" s="34"/>
      <c r="D152" s="35"/>
      <c r="E152" s="36"/>
    </row>
    <row r="153" spans="1:5" ht="15.75" customHeight="1" x14ac:dyDescent="0.25">
      <c r="A153" s="39" t="s">
        <v>154</v>
      </c>
      <c r="B153" s="33"/>
      <c r="C153" s="34"/>
      <c r="D153" s="35"/>
      <c r="E153" s="36"/>
    </row>
    <row r="154" spans="1:5" ht="15.75" customHeight="1" x14ac:dyDescent="0.25">
      <c r="A154" s="39" t="s">
        <v>155</v>
      </c>
      <c r="B154" s="33"/>
      <c r="C154" s="34"/>
      <c r="D154" s="35"/>
      <c r="E154" s="36"/>
    </row>
    <row r="155" spans="1:5" ht="15.75" customHeight="1" x14ac:dyDescent="0.25">
      <c r="A155" s="39" t="s">
        <v>156</v>
      </c>
      <c r="B155" s="33"/>
      <c r="C155" s="34"/>
      <c r="D155" s="35"/>
      <c r="E155" s="36"/>
    </row>
    <row r="156" spans="1:5" ht="15.75" customHeight="1" x14ac:dyDescent="0.25">
      <c r="A156" s="39" t="s">
        <v>157</v>
      </c>
      <c r="B156" s="33"/>
      <c r="C156" s="34"/>
      <c r="D156" s="35"/>
      <c r="E156" s="36"/>
    </row>
    <row r="157" spans="1:5" ht="15.75" customHeight="1" x14ac:dyDescent="0.25">
      <c r="A157" s="39" t="s">
        <v>158</v>
      </c>
      <c r="B157" s="33"/>
      <c r="C157" s="34"/>
      <c r="D157" s="35"/>
      <c r="E157" s="36"/>
    </row>
    <row r="158" spans="1:5" ht="15.75" customHeight="1" x14ac:dyDescent="0.25">
      <c r="A158" s="39" t="s">
        <v>159</v>
      </c>
      <c r="B158" s="33"/>
      <c r="C158" s="34"/>
      <c r="D158" s="35"/>
      <c r="E158" s="36"/>
    </row>
    <row r="159" spans="1:5" ht="15.75" customHeight="1" x14ac:dyDescent="0.25">
      <c r="A159" s="39" t="s">
        <v>160</v>
      </c>
      <c r="B159" s="33"/>
      <c r="C159" s="34"/>
      <c r="D159" s="35"/>
      <c r="E159" s="36"/>
    </row>
    <row r="160" spans="1:5" ht="15.75" customHeight="1" x14ac:dyDescent="0.25">
      <c r="A160" s="39" t="s">
        <v>161</v>
      </c>
      <c r="B160" s="33"/>
      <c r="C160" s="34"/>
      <c r="D160" s="35"/>
      <c r="E160" s="36"/>
    </row>
    <row r="161" spans="1:5" ht="15.75" customHeight="1" x14ac:dyDescent="0.25">
      <c r="A161" s="39" t="s">
        <v>162</v>
      </c>
      <c r="B161" s="33"/>
      <c r="C161" s="34"/>
      <c r="D161" s="35"/>
      <c r="E161" s="36"/>
    </row>
    <row r="162" spans="1:5" ht="15.75" customHeight="1" x14ac:dyDescent="0.25">
      <c r="A162" s="39" t="s">
        <v>163</v>
      </c>
      <c r="B162" s="33"/>
      <c r="C162" s="34"/>
      <c r="D162" s="35"/>
      <c r="E162" s="36"/>
    </row>
    <row r="163" spans="1:5" ht="15.75" customHeight="1" x14ac:dyDescent="0.25">
      <c r="A163" s="39" t="s">
        <v>164</v>
      </c>
      <c r="B163" s="33"/>
      <c r="C163" s="34"/>
      <c r="D163" s="35"/>
      <c r="E163" s="36"/>
    </row>
    <row r="164" spans="1:5" ht="15.75" customHeight="1" x14ac:dyDescent="0.25">
      <c r="A164" s="39" t="s">
        <v>165</v>
      </c>
      <c r="B164" s="33"/>
      <c r="C164" s="34"/>
      <c r="D164" s="35"/>
      <c r="E164" s="36"/>
    </row>
    <row r="165" spans="1:5" ht="15.75" customHeight="1" x14ac:dyDescent="0.25">
      <c r="A165" s="39" t="s">
        <v>166</v>
      </c>
      <c r="B165" s="33"/>
      <c r="C165" s="34"/>
      <c r="D165" s="35"/>
      <c r="E165" s="36"/>
    </row>
    <row r="166" spans="1:5" ht="15.75" customHeight="1" x14ac:dyDescent="0.25">
      <c r="A166" s="39" t="s">
        <v>167</v>
      </c>
      <c r="B166" s="33"/>
      <c r="C166" s="34"/>
      <c r="D166" s="35"/>
      <c r="E166" s="36"/>
    </row>
    <row r="167" spans="1:5" ht="15.75" customHeight="1" x14ac:dyDescent="0.25">
      <c r="A167" s="39" t="s">
        <v>168</v>
      </c>
      <c r="B167" s="33"/>
      <c r="C167" s="34"/>
      <c r="D167" s="35"/>
      <c r="E167" s="36"/>
    </row>
    <row r="168" spans="1:5" ht="15.75" customHeight="1" x14ac:dyDescent="0.25">
      <c r="A168" s="39" t="s">
        <v>169</v>
      </c>
      <c r="B168" s="33"/>
      <c r="C168" s="34"/>
      <c r="D168" s="35"/>
      <c r="E168" s="36"/>
    </row>
    <row r="169" spans="1:5" ht="15.75" customHeight="1" x14ac:dyDescent="0.25">
      <c r="A169" s="39" t="s">
        <v>170</v>
      </c>
      <c r="B169" s="33"/>
      <c r="C169" s="34"/>
      <c r="D169" s="35"/>
      <c r="E169" s="36"/>
    </row>
    <row r="170" spans="1:5" ht="15.75" customHeight="1" x14ac:dyDescent="0.25">
      <c r="A170" s="39" t="s">
        <v>171</v>
      </c>
      <c r="B170" s="33"/>
      <c r="C170" s="34"/>
      <c r="D170" s="35"/>
      <c r="E170" s="36"/>
    </row>
    <row r="171" spans="1:5" ht="15.75" customHeight="1" x14ac:dyDescent="0.25">
      <c r="A171" s="39" t="s">
        <v>172</v>
      </c>
      <c r="B171" s="33"/>
      <c r="C171" s="34"/>
      <c r="D171" s="35"/>
      <c r="E171" s="36"/>
    </row>
    <row r="172" spans="1:5" ht="15.75" customHeight="1" x14ac:dyDescent="0.25">
      <c r="A172" s="39" t="s">
        <v>173</v>
      </c>
      <c r="B172" s="33"/>
      <c r="C172" s="34"/>
      <c r="D172" s="35"/>
      <c r="E172" s="36"/>
    </row>
    <row r="173" spans="1:5" ht="15.75" customHeight="1" x14ac:dyDescent="0.25">
      <c r="A173" s="39" t="s">
        <v>174</v>
      </c>
      <c r="B173" s="33"/>
      <c r="C173" s="34"/>
      <c r="D173" s="35"/>
      <c r="E173" s="36"/>
    </row>
    <row r="174" spans="1:5" ht="15.75" customHeight="1" x14ac:dyDescent="0.25">
      <c r="A174" s="39" t="s">
        <v>175</v>
      </c>
      <c r="B174" s="33"/>
      <c r="C174" s="34"/>
      <c r="D174" s="35"/>
      <c r="E174" s="36"/>
    </row>
    <row r="175" spans="1:5" ht="15.75" customHeight="1" x14ac:dyDescent="0.25">
      <c r="A175" s="39" t="s">
        <v>176</v>
      </c>
      <c r="B175" s="33"/>
      <c r="C175" s="34"/>
      <c r="D175" s="35"/>
      <c r="E175" s="36"/>
    </row>
    <row r="176" spans="1:5" ht="15.75" customHeight="1" x14ac:dyDescent="0.25">
      <c r="A176" s="39" t="s">
        <v>177</v>
      </c>
      <c r="B176" s="33"/>
      <c r="C176" s="34"/>
      <c r="D176" s="35"/>
      <c r="E176" s="36"/>
    </row>
    <row r="177" spans="1:5" ht="15.75" customHeight="1" x14ac:dyDescent="0.25">
      <c r="A177" s="39" t="s">
        <v>178</v>
      </c>
      <c r="B177" s="33"/>
      <c r="C177" s="34"/>
      <c r="D177" s="35"/>
      <c r="E177" s="36"/>
    </row>
    <row r="178" spans="1:5" ht="15.75" customHeight="1" x14ac:dyDescent="0.25">
      <c r="A178" s="39" t="s">
        <v>179</v>
      </c>
      <c r="B178" s="33"/>
      <c r="C178" s="34"/>
      <c r="D178" s="35"/>
      <c r="E178" s="36"/>
    </row>
    <row r="179" spans="1:5" ht="15.75" customHeight="1" x14ac:dyDescent="0.25">
      <c r="A179" s="39" t="s">
        <v>180</v>
      </c>
      <c r="B179" s="33"/>
      <c r="C179" s="34"/>
      <c r="D179" s="35"/>
      <c r="E179" s="36"/>
    </row>
    <row r="180" spans="1:5" ht="15.75" customHeight="1" x14ac:dyDescent="0.25">
      <c r="A180" s="39" t="s">
        <v>181</v>
      </c>
      <c r="B180" s="33"/>
      <c r="C180" s="34"/>
      <c r="D180" s="35"/>
      <c r="E180" s="36"/>
    </row>
    <row r="181" spans="1:5" ht="15.75" customHeight="1" x14ac:dyDescent="0.25">
      <c r="A181" s="39" t="s">
        <v>182</v>
      </c>
      <c r="B181" s="33"/>
      <c r="C181" s="34"/>
      <c r="D181" s="35"/>
      <c r="E181" s="36"/>
    </row>
    <row r="182" spans="1:5" ht="15.75" customHeight="1" x14ac:dyDescent="0.25">
      <c r="A182" s="39" t="s">
        <v>183</v>
      </c>
      <c r="B182" s="33"/>
      <c r="C182" s="34"/>
      <c r="D182" s="35"/>
      <c r="E182" s="36"/>
    </row>
    <row r="183" spans="1:5" ht="15.75" customHeight="1" x14ac:dyDescent="0.25">
      <c r="A183" s="39" t="s">
        <v>184</v>
      </c>
      <c r="B183" s="33"/>
      <c r="C183" s="34"/>
      <c r="D183" s="35"/>
      <c r="E183" s="36"/>
    </row>
    <row r="184" spans="1:5" ht="15.75" customHeight="1" x14ac:dyDescent="0.25">
      <c r="A184" s="39" t="s">
        <v>185</v>
      </c>
      <c r="B184" s="33"/>
      <c r="C184" s="34"/>
      <c r="D184" s="35"/>
      <c r="E184" s="36"/>
    </row>
    <row r="185" spans="1:5" ht="15.75" customHeight="1" x14ac:dyDescent="0.25">
      <c r="A185" s="39" t="s">
        <v>186</v>
      </c>
      <c r="B185" s="33"/>
      <c r="C185" s="34"/>
      <c r="D185" s="35"/>
      <c r="E185" s="36"/>
    </row>
    <row r="186" spans="1:5" ht="15.75" customHeight="1" x14ac:dyDescent="0.25">
      <c r="A186" s="39" t="s">
        <v>187</v>
      </c>
      <c r="B186" s="33"/>
      <c r="C186" s="34"/>
      <c r="D186" s="35"/>
      <c r="E186" s="36"/>
    </row>
    <row r="187" spans="1:5" ht="15.75" customHeight="1" x14ac:dyDescent="0.25">
      <c r="A187" s="39" t="s">
        <v>188</v>
      </c>
      <c r="B187" s="33"/>
      <c r="C187" s="34"/>
      <c r="D187" s="35"/>
      <c r="E187" s="36"/>
    </row>
    <row r="188" spans="1:5" ht="15.75" customHeight="1" x14ac:dyDescent="0.25">
      <c r="A188" s="39" t="s">
        <v>189</v>
      </c>
      <c r="B188" s="33"/>
      <c r="C188" s="34"/>
      <c r="D188" s="35"/>
      <c r="E188" s="36"/>
    </row>
    <row r="189" spans="1:5" ht="15.75" customHeight="1" x14ac:dyDescent="0.25">
      <c r="A189" s="39" t="s">
        <v>190</v>
      </c>
      <c r="B189" s="33"/>
      <c r="C189" s="34"/>
      <c r="D189" s="35"/>
      <c r="E189" s="36"/>
    </row>
    <row r="190" spans="1:5" ht="15.75" customHeight="1" x14ac:dyDescent="0.25">
      <c r="A190" s="39" t="s">
        <v>191</v>
      </c>
      <c r="B190" s="33"/>
      <c r="C190" s="34"/>
      <c r="D190" s="35"/>
      <c r="E190" s="36"/>
    </row>
    <row r="191" spans="1:5" ht="15.75" customHeight="1" x14ac:dyDescent="0.25">
      <c r="A191" s="39" t="s">
        <v>192</v>
      </c>
      <c r="B191" s="33"/>
      <c r="C191" s="34"/>
      <c r="D191" s="35"/>
      <c r="E191" s="36"/>
    </row>
    <row r="192" spans="1:5" ht="15.75" customHeight="1" x14ac:dyDescent="0.25">
      <c r="A192" s="41" t="s">
        <v>193</v>
      </c>
      <c r="B192" s="33"/>
      <c r="C192" s="34"/>
      <c r="D192" s="35"/>
      <c r="E192" s="36"/>
    </row>
    <row r="193" spans="1:5" ht="15.75" customHeight="1" x14ac:dyDescent="0.25">
      <c r="A193" s="41" t="s">
        <v>194</v>
      </c>
      <c r="B193" s="33"/>
      <c r="C193" s="34"/>
      <c r="D193" s="35"/>
      <c r="E193" s="36"/>
    </row>
    <row r="194" spans="1:5" ht="15.75" customHeight="1" x14ac:dyDescent="0.25">
      <c r="A194" s="41" t="s">
        <v>195</v>
      </c>
      <c r="B194" s="33"/>
      <c r="C194" s="34"/>
      <c r="D194" s="35"/>
      <c r="E194" s="36"/>
    </row>
    <row r="195" spans="1:5" ht="15.75" customHeight="1" x14ac:dyDescent="0.25">
      <c r="A195" s="41" t="s">
        <v>196</v>
      </c>
      <c r="B195" s="33"/>
      <c r="C195" s="34"/>
      <c r="D195" s="35"/>
      <c r="E195" s="36"/>
    </row>
    <row r="196" spans="1:5" ht="15.75" customHeight="1" x14ac:dyDescent="0.25">
      <c r="A196" s="41" t="s">
        <v>197</v>
      </c>
      <c r="B196" s="33"/>
      <c r="C196" s="34"/>
      <c r="D196" s="35"/>
      <c r="E196" s="36"/>
    </row>
    <row r="197" spans="1:5" ht="15.75" customHeight="1" x14ac:dyDescent="0.25">
      <c r="A197" s="41" t="s">
        <v>198</v>
      </c>
      <c r="B197" s="33"/>
      <c r="C197" s="34"/>
      <c r="D197" s="35"/>
      <c r="E197" s="36"/>
    </row>
    <row r="198" spans="1:5" ht="15.75" customHeight="1" x14ac:dyDescent="0.25">
      <c r="A198" s="41" t="s">
        <v>199</v>
      </c>
      <c r="B198" s="33"/>
      <c r="C198" s="34"/>
      <c r="D198" s="35"/>
      <c r="E198" s="36"/>
    </row>
    <row r="199" spans="1:5" ht="15.75" customHeight="1" x14ac:dyDescent="0.25">
      <c r="A199" s="41" t="s">
        <v>200</v>
      </c>
      <c r="B199" s="33"/>
      <c r="C199" s="34"/>
      <c r="D199" s="35"/>
      <c r="E199" s="36"/>
    </row>
    <row r="200" spans="1:5" ht="15.75" customHeight="1" x14ac:dyDescent="0.25">
      <c r="A200" s="41" t="s">
        <v>201</v>
      </c>
      <c r="B200" s="33"/>
      <c r="C200" s="34"/>
      <c r="D200" s="35"/>
      <c r="E200" s="36"/>
    </row>
    <row r="201" spans="1:5" ht="15.75" customHeight="1" x14ac:dyDescent="0.25">
      <c r="A201" s="41" t="s">
        <v>202</v>
      </c>
      <c r="B201" s="33"/>
      <c r="C201" s="34"/>
      <c r="D201" s="35"/>
      <c r="E201" s="36"/>
    </row>
    <row r="202" spans="1:5" ht="15.75" customHeight="1" x14ac:dyDescent="0.25">
      <c r="A202" s="41" t="s">
        <v>203</v>
      </c>
      <c r="B202" s="33"/>
      <c r="C202" s="34"/>
      <c r="D202" s="35"/>
      <c r="E202" s="36"/>
    </row>
    <row r="203" spans="1:5" ht="15.75" customHeight="1" x14ac:dyDescent="0.25">
      <c r="A203" s="41" t="s">
        <v>204</v>
      </c>
      <c r="B203" s="33"/>
      <c r="C203" s="34"/>
      <c r="D203" s="35"/>
      <c r="E203" s="36"/>
    </row>
    <row r="204" spans="1:5" ht="15.75" customHeight="1" x14ac:dyDescent="0.25">
      <c r="A204" s="41" t="s">
        <v>205</v>
      </c>
      <c r="B204" s="33"/>
      <c r="C204" s="34"/>
      <c r="D204" s="35"/>
      <c r="E204" s="36"/>
    </row>
    <row r="205" spans="1:5" ht="15.75" customHeight="1" x14ac:dyDescent="0.25">
      <c r="A205" s="41" t="s">
        <v>206</v>
      </c>
      <c r="B205" s="33"/>
      <c r="C205" s="34"/>
      <c r="D205" s="35"/>
      <c r="E205" s="36"/>
    </row>
    <row r="206" spans="1:5" ht="15.75" customHeight="1" x14ac:dyDescent="0.25">
      <c r="A206" s="41" t="s">
        <v>207</v>
      </c>
      <c r="B206" s="33"/>
      <c r="C206" s="34"/>
      <c r="D206" s="35"/>
      <c r="E206" s="36"/>
    </row>
    <row r="207" spans="1:5" ht="15.75" customHeight="1" x14ac:dyDescent="0.25">
      <c r="A207" s="41" t="s">
        <v>251</v>
      </c>
      <c r="B207" s="33"/>
      <c r="C207" s="34"/>
      <c r="D207" s="35"/>
      <c r="E207" s="36"/>
    </row>
    <row r="208" spans="1:5" ht="15.75" customHeight="1" x14ac:dyDescent="0.25">
      <c r="A208" s="100"/>
      <c r="B208" s="100"/>
      <c r="C208" s="100"/>
      <c r="D208" s="100"/>
      <c r="E208" s="100"/>
    </row>
    <row r="209" spans="1:5" ht="15.75" customHeight="1" x14ac:dyDescent="0.25">
      <c r="A209" s="179" t="s">
        <v>255</v>
      </c>
      <c r="B209" s="180"/>
      <c r="C209" s="180"/>
      <c r="D209" s="180"/>
      <c r="E209" s="180"/>
    </row>
    <row r="210" spans="1:5" ht="15.75" customHeight="1" x14ac:dyDescent="0.25">
      <c r="A210" s="180"/>
      <c r="B210" s="180"/>
      <c r="C210" s="180"/>
      <c r="D210" s="180"/>
      <c r="E210" s="180"/>
    </row>
    <row r="211" spans="1:5" ht="15.75" customHeight="1" x14ac:dyDescent="0.25"/>
    <row r="212" spans="1:5" ht="15.75" customHeight="1" x14ac:dyDescent="0.25"/>
    <row r="213" spans="1:5" ht="15.75" customHeight="1" x14ac:dyDescent="0.25"/>
    <row r="214" spans="1:5" ht="15.75" customHeight="1" x14ac:dyDescent="0.25"/>
    <row r="215" spans="1:5" ht="15.75" customHeight="1" x14ac:dyDescent="0.25"/>
    <row r="216" spans="1:5" ht="15.75" customHeight="1" x14ac:dyDescent="0.25"/>
    <row r="217" spans="1:5" ht="15.75" customHeight="1" x14ac:dyDescent="0.25"/>
    <row r="218" spans="1:5" ht="15.75" customHeight="1" x14ac:dyDescent="0.25"/>
    <row r="219" spans="1:5" ht="15.75" customHeight="1" x14ac:dyDescent="0.25"/>
    <row r="220" spans="1:5" ht="15.75" customHeight="1" x14ac:dyDescent="0.25"/>
    <row r="221" spans="1:5" ht="15.75" customHeight="1" x14ac:dyDescent="0.25"/>
    <row r="222" spans="1:5" ht="15.75" customHeight="1" x14ac:dyDescent="0.25"/>
    <row r="223" spans="1:5" ht="15.75" customHeight="1" x14ac:dyDescent="0.25"/>
    <row r="224" spans="1:5"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sheetData>
  <mergeCells count="4">
    <mergeCell ref="A1:E1"/>
    <mergeCell ref="A2:E2"/>
    <mergeCell ref="A208:E208"/>
    <mergeCell ref="A209:E210"/>
  </mergeCells>
  <pageMargins left="0.7" right="0.7" top="0.75" bottom="0.75" header="0" footer="0"/>
  <pageSetup paperSize="9" orientation="portrait" r:id="rId1"/>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3"/>
  <sheetViews>
    <sheetView workbookViewId="0">
      <selection activeCell="C11" sqref="C11"/>
    </sheetView>
  </sheetViews>
  <sheetFormatPr defaultColWidth="14.42578125" defaultRowHeight="15" customHeight="1" x14ac:dyDescent="0.25"/>
  <cols>
    <col min="1" max="1" width="4.85546875" customWidth="1"/>
    <col min="2" max="3" width="10.7109375" customWidth="1"/>
    <col min="4" max="4" width="4.42578125" customWidth="1"/>
    <col min="5" max="6" width="10.7109375" customWidth="1"/>
    <col min="7" max="7" width="4.42578125" customWidth="1"/>
    <col min="8" max="9" width="10.7109375" customWidth="1"/>
    <col min="10" max="10" width="3.85546875" customWidth="1"/>
    <col min="11" max="12" width="10.7109375" customWidth="1"/>
    <col min="13" max="13" width="4.42578125" customWidth="1"/>
    <col min="14" max="22" width="10.7109375" customWidth="1"/>
    <col min="23" max="26" width="10.7109375" style="13" customWidth="1"/>
  </cols>
  <sheetData>
    <row r="1" spans="1:26" ht="15" customHeight="1" x14ac:dyDescent="0.25">
      <c r="A1" s="102" t="s">
        <v>208</v>
      </c>
      <c r="B1" s="102"/>
      <c r="C1" s="102"/>
      <c r="D1" s="102"/>
      <c r="E1" s="102"/>
      <c r="F1" s="102"/>
      <c r="G1" s="102"/>
      <c r="H1" s="102"/>
      <c r="I1" s="102"/>
      <c r="J1" s="102"/>
      <c r="K1" s="102"/>
      <c r="L1" s="102"/>
      <c r="M1" s="102"/>
      <c r="N1" s="102"/>
      <c r="O1" s="102"/>
      <c r="W1" s="103" t="s">
        <v>228</v>
      </c>
      <c r="X1" s="104"/>
      <c r="Y1" s="104"/>
      <c r="Z1" s="104"/>
    </row>
    <row r="2" spans="1:26" ht="40.5" customHeight="1" x14ac:dyDescent="0.25">
      <c r="B2" s="3" t="s">
        <v>209</v>
      </c>
      <c r="C2" s="3" t="s">
        <v>210</v>
      </c>
      <c r="E2" s="3" t="s">
        <v>209</v>
      </c>
      <c r="F2" s="3" t="s">
        <v>210</v>
      </c>
      <c r="H2" s="3" t="s">
        <v>209</v>
      </c>
      <c r="I2" s="3" t="s">
        <v>210</v>
      </c>
      <c r="K2" s="3" t="s">
        <v>209</v>
      </c>
      <c r="L2" s="3" t="s">
        <v>210</v>
      </c>
      <c r="N2" s="3" t="s">
        <v>209</v>
      </c>
      <c r="O2" s="3" t="s">
        <v>210</v>
      </c>
      <c r="R2" s="13"/>
      <c r="S2" s="14" t="s">
        <v>209</v>
      </c>
      <c r="T2" s="15" t="s">
        <v>210</v>
      </c>
      <c r="W2" s="22" t="s">
        <v>1</v>
      </c>
      <c r="X2" s="23" t="s">
        <v>2</v>
      </c>
      <c r="Y2" s="24" t="s">
        <v>3</v>
      </c>
      <c r="Z2" s="23" t="s">
        <v>4</v>
      </c>
    </row>
    <row r="3" spans="1:26" ht="15" customHeight="1" x14ac:dyDescent="0.25">
      <c r="A3" s="4">
        <v>1</v>
      </c>
      <c r="B3" s="19">
        <f>SUM(W3:Z4)</f>
        <v>0</v>
      </c>
      <c r="C3" s="20">
        <f>SUM(W5:Z5)</f>
        <v>0</v>
      </c>
      <c r="D3" s="4">
        <v>1</v>
      </c>
      <c r="E3" s="5">
        <f>SUM(W48:Z48)</f>
        <v>0</v>
      </c>
      <c r="F3" s="6">
        <f>SUM(W49:Z50)</f>
        <v>0</v>
      </c>
      <c r="G3" s="4">
        <v>1</v>
      </c>
      <c r="H3" s="5">
        <f>SUM(W93:Z93)</f>
        <v>0</v>
      </c>
      <c r="I3" s="6">
        <f>SUM(W94:Z94)</f>
        <v>0</v>
      </c>
      <c r="J3" s="4">
        <v>1</v>
      </c>
      <c r="K3" s="5">
        <f>SUM(W138:Z138)</f>
        <v>0</v>
      </c>
      <c r="L3" s="6">
        <f>SUM(W139:Z139)</f>
        <v>0</v>
      </c>
      <c r="M3" s="4">
        <v>1</v>
      </c>
      <c r="N3" s="5">
        <f>SUM(W183:Z183)</f>
        <v>0</v>
      </c>
      <c r="O3" s="6">
        <f>SUM(W184:Z184)</f>
        <v>0</v>
      </c>
      <c r="R3" s="16" t="s">
        <v>211</v>
      </c>
      <c r="S3" s="17">
        <f>SUM(B3,E3,H3,K3,N3)</f>
        <v>0</v>
      </c>
      <c r="T3" s="18">
        <f>SUM(C3,F3,I3,L3,O3)</f>
        <v>0</v>
      </c>
      <c r="V3">
        <v>1</v>
      </c>
      <c r="W3" s="25">
        <f>IF('INVENTARIO DE INTERESES Y PREFE'!B4="x",2,0)</f>
        <v>0</v>
      </c>
      <c r="X3" s="26">
        <f>IF('INVENTARIO DE INTERESES Y PREFE'!C4="x",1,0)</f>
        <v>0</v>
      </c>
      <c r="Y3" s="26">
        <v>0</v>
      </c>
      <c r="Z3" s="26">
        <v>0</v>
      </c>
    </row>
    <row r="4" spans="1:26" ht="15" customHeight="1" x14ac:dyDescent="0.25">
      <c r="A4" s="7">
        <v>2</v>
      </c>
      <c r="B4" s="21">
        <f>SUM(W6:Z6)</f>
        <v>0</v>
      </c>
      <c r="C4" s="9">
        <f>SUM(W7:Z7)</f>
        <v>0</v>
      </c>
      <c r="D4" s="7">
        <v>2</v>
      </c>
      <c r="E4" s="8">
        <f>SUM(W51:Z51)</f>
        <v>0</v>
      </c>
      <c r="F4" s="9">
        <f>SUM(W52:Z52)</f>
        <v>0</v>
      </c>
      <c r="G4" s="7">
        <v>2</v>
      </c>
      <c r="H4" s="8">
        <f>SUM(W95:Z96)</f>
        <v>0</v>
      </c>
      <c r="I4" s="9">
        <f>SUM(W97:Z97)</f>
        <v>0</v>
      </c>
      <c r="J4" s="7">
        <v>2</v>
      </c>
      <c r="K4" s="8">
        <f>SUM(W140:Z140)</f>
        <v>0</v>
      </c>
      <c r="L4" s="9">
        <f>SUM(W141:Z142)</f>
        <v>0</v>
      </c>
      <c r="M4" s="7">
        <v>2</v>
      </c>
      <c r="N4" s="8">
        <f>SUM(W185:Z185)</f>
        <v>0</v>
      </c>
      <c r="O4" s="9">
        <f>SUM(W186:Z186)</f>
        <v>0</v>
      </c>
      <c r="R4" s="16" t="s">
        <v>212</v>
      </c>
      <c r="S4" s="17">
        <f>SUM(B4,E4,H4,K4,N4)</f>
        <v>0</v>
      </c>
      <c r="T4" s="18">
        <f>SUM(C4,F4,I4,L4,O4)</f>
        <v>0</v>
      </c>
      <c r="V4">
        <v>2</v>
      </c>
      <c r="W4" s="25">
        <f>IF('INVENTARIO DE INTERESES Y PREFE'!B5="x",2,0)</f>
        <v>0</v>
      </c>
      <c r="X4" s="26">
        <f>IF('INVENTARIO DE INTERESES Y PREFE'!C5="x",1,0)</f>
        <v>0</v>
      </c>
      <c r="Y4" s="26">
        <v>0</v>
      </c>
      <c r="Z4" s="26">
        <v>0</v>
      </c>
    </row>
    <row r="5" spans="1:26" ht="15" customHeight="1" x14ac:dyDescent="0.25">
      <c r="A5" s="7">
        <v>3</v>
      </c>
      <c r="B5" s="8">
        <f>SUM(W8:Z8)</f>
        <v>0</v>
      </c>
      <c r="C5" s="9">
        <f>SUM(W9:Z10)</f>
        <v>0</v>
      </c>
      <c r="D5" s="7">
        <v>3</v>
      </c>
      <c r="E5" s="8">
        <f>SUM(W53:Z53)</f>
        <v>0</v>
      </c>
      <c r="F5" s="9">
        <f>SUM(W54:Z54)</f>
        <v>0</v>
      </c>
      <c r="G5" s="7">
        <v>3</v>
      </c>
      <c r="H5" s="8">
        <f>SUM(W98:Z98)</f>
        <v>0</v>
      </c>
      <c r="I5" s="9">
        <f>SUM(W99:Z99)</f>
        <v>0</v>
      </c>
      <c r="J5" s="7">
        <v>3</v>
      </c>
      <c r="K5" s="8">
        <f>SUM(W143:Z143)</f>
        <v>0</v>
      </c>
      <c r="L5" s="9">
        <f>SUM(W144:Z144)</f>
        <v>0</v>
      </c>
      <c r="M5" s="7">
        <v>3</v>
      </c>
      <c r="N5" s="8">
        <f>SUM(W187:Z188)</f>
        <v>0</v>
      </c>
      <c r="O5" s="9">
        <f>SUM(W189:Z189)</f>
        <v>0</v>
      </c>
      <c r="R5" s="16" t="s">
        <v>213</v>
      </c>
      <c r="S5" s="17">
        <f t="shared" ref="S5:S19" si="0">SUM(B5,E5,H5,K5,N5)</f>
        <v>0</v>
      </c>
      <c r="T5" s="18">
        <f t="shared" ref="T5:T19" si="1">SUM(C5,F5,I5,L5,O5)</f>
        <v>0</v>
      </c>
      <c r="V5">
        <v>3</v>
      </c>
      <c r="W5" s="25">
        <f>IF('INVENTARIO DE INTERESES Y PREFE'!B6="x",2,0)</f>
        <v>0</v>
      </c>
      <c r="X5" s="26">
        <f>IF('INVENTARIO DE INTERESES Y PREFE'!C6="x",1,0)</f>
        <v>0</v>
      </c>
      <c r="Y5" s="26">
        <v>0</v>
      </c>
      <c r="Z5" s="26">
        <v>0</v>
      </c>
    </row>
    <row r="6" spans="1:26" ht="15" customHeight="1" x14ac:dyDescent="0.25">
      <c r="A6" s="7">
        <v>4</v>
      </c>
      <c r="B6" s="8">
        <f>SUM(W11:Z11)</f>
        <v>0</v>
      </c>
      <c r="C6" s="9">
        <f>SUM(W12:Z12)</f>
        <v>0</v>
      </c>
      <c r="D6" s="7">
        <v>4</v>
      </c>
      <c r="E6" s="8">
        <f>SUM(W55:Z56)</f>
        <v>0</v>
      </c>
      <c r="F6" s="9">
        <f>SUM(W57:Z57)</f>
        <v>0</v>
      </c>
      <c r="G6" s="7">
        <v>4</v>
      </c>
      <c r="H6" s="8">
        <f>SUM(W100:Z100)</f>
        <v>0</v>
      </c>
      <c r="I6" s="9">
        <f>SUM(W101:Z102)</f>
        <v>0</v>
      </c>
      <c r="J6" s="7">
        <v>4</v>
      </c>
      <c r="K6" s="8">
        <f>SUM(W145:Z145)</f>
        <v>0</v>
      </c>
      <c r="L6" s="9">
        <f>SUM(W146:Z146)</f>
        <v>0</v>
      </c>
      <c r="M6" s="7">
        <v>4</v>
      </c>
      <c r="N6" s="8">
        <f>SUM(W190:Z190)</f>
        <v>0</v>
      </c>
      <c r="O6" s="9">
        <f>SUM(W191:Z191)</f>
        <v>0</v>
      </c>
      <c r="R6" s="16" t="s">
        <v>214</v>
      </c>
      <c r="S6" s="17">
        <f t="shared" si="0"/>
        <v>0</v>
      </c>
      <c r="T6" s="18">
        <f t="shared" si="1"/>
        <v>0</v>
      </c>
      <c r="V6">
        <v>4</v>
      </c>
      <c r="W6" s="25">
        <f>IF('INVENTARIO DE INTERESES Y PREFE'!B7="x",2,0)</f>
        <v>0</v>
      </c>
      <c r="X6" s="26">
        <f>IF('INVENTARIO DE INTERESES Y PREFE'!C7="x",1,0)</f>
        <v>0</v>
      </c>
      <c r="Y6" s="26">
        <v>0</v>
      </c>
      <c r="Z6" s="26">
        <v>0</v>
      </c>
    </row>
    <row r="7" spans="1:26" ht="15" customHeight="1" x14ac:dyDescent="0.25">
      <c r="A7" s="7">
        <v>5</v>
      </c>
      <c r="B7" s="8">
        <f>SUM(W13:Z13)</f>
        <v>0</v>
      </c>
      <c r="C7" s="9">
        <f>SUM(W14:Z14)</f>
        <v>0</v>
      </c>
      <c r="D7" s="7">
        <v>5</v>
      </c>
      <c r="E7" s="8">
        <f>SUM(W58:Z58)</f>
        <v>0</v>
      </c>
      <c r="F7" s="9">
        <f>SUM(W59:Z59)</f>
        <v>0</v>
      </c>
      <c r="G7" s="7">
        <v>5</v>
      </c>
      <c r="H7" s="8">
        <f>SUM(W103:Z103)</f>
        <v>0</v>
      </c>
      <c r="I7" s="9">
        <f>SUM(W104:Z104)</f>
        <v>0</v>
      </c>
      <c r="J7" s="7">
        <v>5</v>
      </c>
      <c r="K7" s="8">
        <f>SUM(W147:Z148)</f>
        <v>0</v>
      </c>
      <c r="L7" s="9">
        <f>SUM(W149:Z149)</f>
        <v>0</v>
      </c>
      <c r="M7" s="7">
        <v>5</v>
      </c>
      <c r="N7" s="8">
        <f>SUM(W192:Z192)</f>
        <v>0</v>
      </c>
      <c r="O7" s="9">
        <f>SUM(W193:Z194)</f>
        <v>0</v>
      </c>
      <c r="R7" s="16" t="s">
        <v>215</v>
      </c>
      <c r="S7" s="17">
        <f t="shared" si="0"/>
        <v>0</v>
      </c>
      <c r="T7" s="18">
        <f t="shared" si="1"/>
        <v>0</v>
      </c>
      <c r="V7">
        <v>5</v>
      </c>
      <c r="W7" s="25">
        <f>IF('INVENTARIO DE INTERESES Y PREFE'!B8="x",2,0)</f>
        <v>0</v>
      </c>
      <c r="X7" s="26">
        <f>IF('INVENTARIO DE INTERESES Y PREFE'!C8="x",1,0)</f>
        <v>0</v>
      </c>
      <c r="Y7" s="26">
        <v>0</v>
      </c>
      <c r="Z7" s="26">
        <v>0</v>
      </c>
    </row>
    <row r="8" spans="1:26" ht="15" customHeight="1" x14ac:dyDescent="0.25">
      <c r="A8" s="7">
        <v>6</v>
      </c>
      <c r="B8" s="8">
        <f>SUM(W15:Z16)</f>
        <v>0</v>
      </c>
      <c r="C8" s="9">
        <f>SUM(W17:Z17)</f>
        <v>0</v>
      </c>
      <c r="D8" s="7">
        <v>6</v>
      </c>
      <c r="E8" s="8">
        <f>SUM(W60:Z60)</f>
        <v>0</v>
      </c>
      <c r="F8" s="9">
        <f>SUM(W61:Z62)</f>
        <v>0</v>
      </c>
      <c r="G8" s="7">
        <v>6</v>
      </c>
      <c r="H8" s="8">
        <f>SUM(W105:Z105)</f>
        <v>0</v>
      </c>
      <c r="I8" s="9">
        <f>SUM(W106:Z106)</f>
        <v>0</v>
      </c>
      <c r="J8" s="7">
        <v>6</v>
      </c>
      <c r="K8" s="8">
        <f>SUM(W150:Z150)</f>
        <v>0</v>
      </c>
      <c r="L8" s="9">
        <f>SUM(W151:Z151)</f>
        <v>0</v>
      </c>
      <c r="M8" s="7">
        <v>6</v>
      </c>
      <c r="N8" s="8">
        <f>SUM(W195:Z195)</f>
        <v>0</v>
      </c>
      <c r="O8" s="9">
        <f>SUM(W196:Z196)</f>
        <v>0</v>
      </c>
      <c r="R8" s="16" t="s">
        <v>216</v>
      </c>
      <c r="S8" s="17">
        <f t="shared" si="0"/>
        <v>0</v>
      </c>
      <c r="T8" s="18">
        <f t="shared" si="1"/>
        <v>0</v>
      </c>
      <c r="V8">
        <v>6</v>
      </c>
      <c r="W8" s="25">
        <f>IF('INVENTARIO DE INTERESES Y PREFE'!B9="x",2,0)</f>
        <v>0</v>
      </c>
      <c r="X8" s="26">
        <f>IF('INVENTARIO DE INTERESES Y PREFE'!C9="x",1,0)</f>
        <v>0</v>
      </c>
      <c r="Y8" s="26">
        <v>0</v>
      </c>
      <c r="Z8" s="26">
        <v>0</v>
      </c>
    </row>
    <row r="9" spans="1:26" ht="15" customHeight="1" x14ac:dyDescent="0.25">
      <c r="A9" s="7">
        <v>7</v>
      </c>
      <c r="B9" s="8">
        <f>SUM(W18:Z18)</f>
        <v>0</v>
      </c>
      <c r="C9" s="9">
        <f>SUM(W19:Z19)</f>
        <v>0</v>
      </c>
      <c r="D9" s="7">
        <v>7</v>
      </c>
      <c r="E9" s="8">
        <f>SUM(W63:Z63)</f>
        <v>0</v>
      </c>
      <c r="F9" s="9">
        <f>SUM(W64:Z64)</f>
        <v>0</v>
      </c>
      <c r="G9" s="7">
        <v>7</v>
      </c>
      <c r="H9" s="8">
        <f>SUM(W107:Z108)</f>
        <v>0</v>
      </c>
      <c r="I9" s="9">
        <f>SUM(W109:Z109)</f>
        <v>0</v>
      </c>
      <c r="J9" s="7">
        <v>7</v>
      </c>
      <c r="K9" s="8">
        <f>SUM(W152:Z152)</f>
        <v>0</v>
      </c>
      <c r="L9" s="9">
        <f>SUM(W153:Z154)</f>
        <v>0</v>
      </c>
      <c r="M9" s="7">
        <v>7</v>
      </c>
      <c r="N9" s="8">
        <f>SUM(W197:Z197)</f>
        <v>0</v>
      </c>
      <c r="O9" s="9">
        <f>SUM(W198:Z198)</f>
        <v>0</v>
      </c>
      <c r="R9" s="16" t="s">
        <v>217</v>
      </c>
      <c r="S9" s="17">
        <f t="shared" si="0"/>
        <v>0</v>
      </c>
      <c r="T9" s="18">
        <f>SUM(C9,F9,I9,L9,O9)</f>
        <v>0</v>
      </c>
      <c r="V9">
        <v>7</v>
      </c>
      <c r="W9" s="25">
        <f>IF('INVENTARIO DE INTERESES Y PREFE'!B10="x",2,0)</f>
        <v>0</v>
      </c>
      <c r="X9" s="26">
        <f>IF('INVENTARIO DE INTERESES Y PREFE'!C10="x",1,0)</f>
        <v>0</v>
      </c>
      <c r="Y9" s="26">
        <v>0</v>
      </c>
      <c r="Z9" s="26">
        <v>0</v>
      </c>
    </row>
    <row r="10" spans="1:26" ht="15" customHeight="1" x14ac:dyDescent="0.25">
      <c r="A10" s="7">
        <v>8</v>
      </c>
      <c r="B10" s="8">
        <f>SUM(W20:Z20)</f>
        <v>0</v>
      </c>
      <c r="C10" s="9">
        <f>SUM(W21:Z22)</f>
        <v>0</v>
      </c>
      <c r="D10" s="7">
        <v>8</v>
      </c>
      <c r="E10" s="8">
        <f>SUM(W65:Z65)</f>
        <v>0</v>
      </c>
      <c r="F10" s="9">
        <f>SUM(W66:Z66)</f>
        <v>0</v>
      </c>
      <c r="G10" s="7">
        <v>8</v>
      </c>
      <c r="H10" s="8">
        <f>SUM(W110:Z110)</f>
        <v>0</v>
      </c>
      <c r="I10" s="9">
        <f>SUM(W111:Z111)</f>
        <v>0</v>
      </c>
      <c r="J10" s="7">
        <v>8</v>
      </c>
      <c r="K10" s="8">
        <f>SUM(W155:Z155)</f>
        <v>0</v>
      </c>
      <c r="L10" s="9">
        <f>SUM(W156:Z156)</f>
        <v>0</v>
      </c>
      <c r="M10" s="7">
        <v>8</v>
      </c>
      <c r="N10" s="8">
        <f>SUM(W199:Z200)</f>
        <v>0</v>
      </c>
      <c r="O10" s="9">
        <f>SUM(W201:Z201)</f>
        <v>0</v>
      </c>
      <c r="R10" s="16" t="s">
        <v>218</v>
      </c>
      <c r="S10" s="17">
        <f t="shared" si="0"/>
        <v>0</v>
      </c>
      <c r="T10" s="18">
        <f>SUM(C10,F10,I10,L10,O10)</f>
        <v>0</v>
      </c>
      <c r="V10">
        <v>8</v>
      </c>
      <c r="W10" s="25">
        <f>IF('INVENTARIO DE INTERESES Y PREFE'!B11="x",2,0)</f>
        <v>0</v>
      </c>
      <c r="X10" s="26">
        <f>IF('INVENTARIO DE INTERESES Y PREFE'!C11="x",1,0)</f>
        <v>0</v>
      </c>
      <c r="Y10" s="26">
        <v>0</v>
      </c>
      <c r="Z10" s="26">
        <v>0</v>
      </c>
    </row>
    <row r="11" spans="1:26" ht="15" customHeight="1" x14ac:dyDescent="0.25">
      <c r="A11" s="7">
        <v>9</v>
      </c>
      <c r="B11" s="8">
        <f>SUM(W23:Z23)</f>
        <v>0</v>
      </c>
      <c r="C11" s="9">
        <f>SUM(W24:Z24)</f>
        <v>0</v>
      </c>
      <c r="D11" s="7">
        <v>9</v>
      </c>
      <c r="E11" s="8">
        <f>SUM(W67:Z68)</f>
        <v>0</v>
      </c>
      <c r="F11" s="9">
        <f>SUM(W69:Z69)</f>
        <v>0</v>
      </c>
      <c r="G11" s="7">
        <v>9</v>
      </c>
      <c r="H11" s="8">
        <f>SUM(W112:Z112)</f>
        <v>0</v>
      </c>
      <c r="I11" s="9">
        <f>SUM(W113:Z113)</f>
        <v>0</v>
      </c>
      <c r="J11" s="7">
        <v>9</v>
      </c>
      <c r="K11" s="8">
        <f>SUM(W157:Z157)</f>
        <v>0</v>
      </c>
      <c r="L11" s="9">
        <f>SUM(W158:Z158)</f>
        <v>0</v>
      </c>
      <c r="M11" s="7">
        <v>9</v>
      </c>
      <c r="N11" s="8">
        <f>SUM(W202:Z202)</f>
        <v>0</v>
      </c>
      <c r="O11" s="9">
        <f>SUM(W203:Z203)</f>
        <v>0</v>
      </c>
      <c r="R11" s="16" t="s">
        <v>219</v>
      </c>
      <c r="S11" s="17">
        <f t="shared" si="0"/>
        <v>0</v>
      </c>
      <c r="T11" s="18">
        <f>SUM(C11,F11,I11,L11,O11)</f>
        <v>0</v>
      </c>
      <c r="V11">
        <v>9</v>
      </c>
      <c r="W11" s="25">
        <f>IF('INVENTARIO DE INTERESES Y PREFE'!B12="x",2,0)</f>
        <v>0</v>
      </c>
      <c r="X11" s="26">
        <f>IF('INVENTARIO DE INTERESES Y PREFE'!C12="x",1,0)</f>
        <v>0</v>
      </c>
      <c r="Y11" s="26">
        <v>0</v>
      </c>
      <c r="Z11" s="26">
        <v>0</v>
      </c>
    </row>
    <row r="12" spans="1:26" ht="15" customHeight="1" x14ac:dyDescent="0.25">
      <c r="A12" s="7">
        <v>10</v>
      </c>
      <c r="B12" s="8">
        <f>SUM(W25:Z25)</f>
        <v>0</v>
      </c>
      <c r="C12" s="9">
        <f>SUM(W26:Z26)</f>
        <v>0</v>
      </c>
      <c r="D12" s="7">
        <v>10</v>
      </c>
      <c r="E12" s="8">
        <f>SUM(W70:Z70)</f>
        <v>0</v>
      </c>
      <c r="F12" s="9">
        <f>SUM(W71:Z71)</f>
        <v>0</v>
      </c>
      <c r="G12" s="7">
        <v>10</v>
      </c>
      <c r="H12" s="8">
        <f>SUM(W115:Z115)</f>
        <v>0</v>
      </c>
      <c r="I12" s="9">
        <f>SUM(W116:Z116)</f>
        <v>0</v>
      </c>
      <c r="J12" s="7">
        <v>10</v>
      </c>
      <c r="K12" s="8">
        <f>SUM(W159:Z160)</f>
        <v>0</v>
      </c>
      <c r="L12" s="9">
        <f>SUM(W161:Z161)</f>
        <v>0</v>
      </c>
      <c r="M12" s="10">
        <v>10</v>
      </c>
      <c r="N12" s="11">
        <f>SUM(W204:Z204)</f>
        <v>0</v>
      </c>
      <c r="O12" s="12">
        <f>SUM(W205:Z206)</f>
        <v>0</v>
      </c>
      <c r="R12" s="16" t="s">
        <v>220</v>
      </c>
      <c r="S12" s="17">
        <f t="shared" si="0"/>
        <v>0</v>
      </c>
      <c r="T12" s="18">
        <f t="shared" si="1"/>
        <v>0</v>
      </c>
      <c r="V12">
        <v>10</v>
      </c>
      <c r="W12" s="25">
        <f>IF('INVENTARIO DE INTERESES Y PREFE'!B13="x",2,0)</f>
        <v>0</v>
      </c>
      <c r="X12" s="26">
        <f>IF('INVENTARIO DE INTERESES Y PREFE'!C13="x",1,0)</f>
        <v>0</v>
      </c>
      <c r="Y12" s="26">
        <v>0</v>
      </c>
      <c r="Z12" s="26">
        <v>0</v>
      </c>
    </row>
    <row r="13" spans="1:26" ht="15" customHeight="1" x14ac:dyDescent="0.25">
      <c r="A13" s="7">
        <v>11</v>
      </c>
      <c r="B13" s="8">
        <f>SUM(W27:Z28)</f>
        <v>0</v>
      </c>
      <c r="C13" s="9">
        <f>SUM(W29:Z29)</f>
        <v>0</v>
      </c>
      <c r="D13" s="7">
        <v>11</v>
      </c>
      <c r="E13" s="8">
        <f>SUM(W72:Z73)</f>
        <v>0</v>
      </c>
      <c r="F13" s="9">
        <f>SUM(W74:Z74)</f>
        <v>0</v>
      </c>
      <c r="G13" s="7">
        <v>11</v>
      </c>
      <c r="H13" s="8">
        <f>SUM(W117:Z117)</f>
        <v>0</v>
      </c>
      <c r="I13" s="9">
        <f>SUM(W118:Z119)</f>
        <v>0</v>
      </c>
      <c r="J13" s="7">
        <v>11</v>
      </c>
      <c r="K13" s="8">
        <f>SUM(W162:Z162)</f>
        <v>0</v>
      </c>
      <c r="L13" s="9">
        <f>SUM(W163:Z164)</f>
        <v>0</v>
      </c>
      <c r="R13" s="16" t="s">
        <v>221</v>
      </c>
      <c r="S13" s="17">
        <f t="shared" si="0"/>
        <v>0</v>
      </c>
      <c r="T13" s="18">
        <f t="shared" si="1"/>
        <v>0</v>
      </c>
      <c r="V13">
        <v>11</v>
      </c>
      <c r="W13" s="25">
        <f>IF('INVENTARIO DE INTERESES Y PREFE'!B14="x",2,0)</f>
        <v>0</v>
      </c>
      <c r="X13" s="26">
        <f>IF('INVENTARIO DE INTERESES Y PREFE'!C14="x",1,0)</f>
        <v>0</v>
      </c>
      <c r="Y13" s="26">
        <v>0</v>
      </c>
      <c r="Z13" s="26">
        <v>0</v>
      </c>
    </row>
    <row r="14" spans="1:26" ht="15" customHeight="1" x14ac:dyDescent="0.25">
      <c r="A14" s="7">
        <v>12</v>
      </c>
      <c r="B14" s="8">
        <f>SUM(W30:Z31)</f>
        <v>0</v>
      </c>
      <c r="C14" s="9">
        <f>SUM(W32:Z32)</f>
        <v>0</v>
      </c>
      <c r="D14" s="7">
        <v>12</v>
      </c>
      <c r="E14" s="8">
        <f>SUM(W75:Z76)</f>
        <v>0</v>
      </c>
      <c r="F14" s="9">
        <f>SUM(W77:Z77)</f>
        <v>0</v>
      </c>
      <c r="G14" s="7">
        <v>12</v>
      </c>
      <c r="H14" s="8">
        <f>SUM(W120:Z120)</f>
        <v>0</v>
      </c>
      <c r="I14" s="9">
        <f>SUM(W121:Z122)</f>
        <v>0</v>
      </c>
      <c r="J14" s="7">
        <v>12</v>
      </c>
      <c r="K14" s="8">
        <f>SUM(W165:Z165)</f>
        <v>0</v>
      </c>
      <c r="L14" s="9">
        <f>SUM(W166:Z167)</f>
        <v>0</v>
      </c>
      <c r="R14" s="16" t="s">
        <v>222</v>
      </c>
      <c r="S14" s="17">
        <f t="shared" si="0"/>
        <v>0</v>
      </c>
      <c r="T14" s="18">
        <f>SUM(C14,F14,I14,L14,O14)</f>
        <v>0</v>
      </c>
      <c r="V14">
        <v>12</v>
      </c>
      <c r="W14" s="25">
        <f>IF('INVENTARIO DE INTERESES Y PREFE'!B15="x",2,0)</f>
        <v>0</v>
      </c>
      <c r="X14" s="26">
        <f>IF('INVENTARIO DE INTERESES Y PREFE'!C15="x",1,0)</f>
        <v>0</v>
      </c>
      <c r="Y14" s="26">
        <v>0</v>
      </c>
      <c r="Z14" s="26">
        <v>0</v>
      </c>
    </row>
    <row r="15" spans="1:26" ht="15" customHeight="1" x14ac:dyDescent="0.25">
      <c r="A15" s="7">
        <v>13</v>
      </c>
      <c r="B15" s="8">
        <f>SUM(W33:Z34)</f>
        <v>0</v>
      </c>
      <c r="C15" s="9">
        <f>SUM(W35:Z35)</f>
        <v>0</v>
      </c>
      <c r="D15" s="7">
        <v>13</v>
      </c>
      <c r="E15" s="8">
        <f>SUM(W78:Z79)</f>
        <v>0</v>
      </c>
      <c r="F15" s="9">
        <f>SUM(W80:Z80)</f>
        <v>0</v>
      </c>
      <c r="G15" s="7">
        <v>13</v>
      </c>
      <c r="H15" s="8">
        <f>SUM(W123:X123)</f>
        <v>0</v>
      </c>
      <c r="I15" s="9">
        <f>SUM(W124:Z125)</f>
        <v>0</v>
      </c>
      <c r="J15" s="7">
        <v>13</v>
      </c>
      <c r="K15" s="8">
        <f>SUM(W168:Z168)</f>
        <v>0</v>
      </c>
      <c r="L15" s="9">
        <f>SUM(W169:Z170)</f>
        <v>0</v>
      </c>
      <c r="R15" s="16" t="s">
        <v>223</v>
      </c>
      <c r="S15" s="17">
        <f t="shared" si="0"/>
        <v>0</v>
      </c>
      <c r="T15" s="18">
        <f>SUM(C15,F15,I15,L15,O15)</f>
        <v>0</v>
      </c>
      <c r="V15">
        <v>13</v>
      </c>
      <c r="W15" s="25">
        <f>IF('INVENTARIO DE INTERESES Y PREFE'!B16="x",2,0)</f>
        <v>0</v>
      </c>
      <c r="X15" s="26">
        <f>IF('INVENTARIO DE INTERESES Y PREFE'!C16="x",1,0)</f>
        <v>0</v>
      </c>
      <c r="Y15" s="26">
        <v>0</v>
      </c>
      <c r="Z15" s="26">
        <v>0</v>
      </c>
    </row>
    <row r="16" spans="1:26" ht="15" customHeight="1" x14ac:dyDescent="0.25">
      <c r="A16" s="7">
        <v>14</v>
      </c>
      <c r="B16" s="8">
        <f>SUM(W36:Z37)</f>
        <v>0</v>
      </c>
      <c r="C16" s="9">
        <f>SUM(W38:Z38)</f>
        <v>0</v>
      </c>
      <c r="D16" s="7">
        <v>14</v>
      </c>
      <c r="E16" s="8">
        <f>SUM(W81:Z82)</f>
        <v>0</v>
      </c>
      <c r="F16" s="9">
        <f>SUM(W83:Z83)</f>
        <v>0</v>
      </c>
      <c r="G16" s="7">
        <v>14</v>
      </c>
      <c r="H16" s="8">
        <f>SUM(W126:Z126)</f>
        <v>0</v>
      </c>
      <c r="I16" s="9">
        <f>SUM(W127:Z128)</f>
        <v>0</v>
      </c>
      <c r="J16" s="7">
        <v>14</v>
      </c>
      <c r="K16" s="8">
        <f>SUM(W171:Z171)</f>
        <v>0</v>
      </c>
      <c r="L16" s="9">
        <f>SUM(W172:Z173)</f>
        <v>0</v>
      </c>
      <c r="R16" s="16" t="s">
        <v>224</v>
      </c>
      <c r="S16" s="17">
        <f t="shared" si="0"/>
        <v>0</v>
      </c>
      <c r="T16" s="18">
        <f t="shared" si="1"/>
        <v>0</v>
      </c>
      <c r="V16">
        <v>14</v>
      </c>
      <c r="W16" s="25">
        <f>IF('INVENTARIO DE INTERESES Y PREFE'!B17="x",2,0)</f>
        <v>0</v>
      </c>
      <c r="X16" s="26">
        <f>IF('INVENTARIO DE INTERESES Y PREFE'!C17="x",1,0)</f>
        <v>0</v>
      </c>
      <c r="Y16" s="26">
        <v>0</v>
      </c>
      <c r="Z16" s="26">
        <v>0</v>
      </c>
    </row>
    <row r="17" spans="1:26" ht="15" customHeight="1" x14ac:dyDescent="0.25">
      <c r="A17" s="7">
        <v>15</v>
      </c>
      <c r="B17" s="8">
        <f>SUM(W39:Z40)</f>
        <v>0</v>
      </c>
      <c r="C17" s="9">
        <f>SUM(W41:Z41)</f>
        <v>0</v>
      </c>
      <c r="D17" s="7">
        <v>15</v>
      </c>
      <c r="E17" s="8">
        <f>SUM(W84:Z85)</f>
        <v>0</v>
      </c>
      <c r="F17" s="9">
        <f>SUM(W86:Z86)</f>
        <v>0</v>
      </c>
      <c r="G17" s="7">
        <v>15</v>
      </c>
      <c r="H17" s="8">
        <f>SUM(W129:Z129)</f>
        <v>0</v>
      </c>
      <c r="I17" s="9">
        <f>SUM(W130:Z131)</f>
        <v>0</v>
      </c>
      <c r="J17" s="7">
        <v>15</v>
      </c>
      <c r="K17" s="8">
        <f>SUM(W174:Z174)</f>
        <v>0</v>
      </c>
      <c r="L17" s="9">
        <f>SUM(W175:Z176)</f>
        <v>0</v>
      </c>
      <c r="R17" s="16" t="s">
        <v>225</v>
      </c>
      <c r="S17" s="17">
        <f t="shared" si="0"/>
        <v>0</v>
      </c>
      <c r="T17" s="18">
        <f>SUM(C17,F17,I17,L17,O17)</f>
        <v>0</v>
      </c>
      <c r="V17">
        <v>15</v>
      </c>
      <c r="W17" s="25">
        <f>IF('INVENTARIO DE INTERESES Y PREFE'!B18="x",2,0)</f>
        <v>0</v>
      </c>
      <c r="X17" s="26">
        <f>IF('INVENTARIO DE INTERESES Y PREFE'!C18="x",1,0)</f>
        <v>0</v>
      </c>
      <c r="Y17" s="26">
        <v>0</v>
      </c>
      <c r="Z17" s="26">
        <v>0</v>
      </c>
    </row>
    <row r="18" spans="1:26" ht="15" customHeight="1" x14ac:dyDescent="0.25">
      <c r="A18" s="7">
        <v>16</v>
      </c>
      <c r="B18" s="8">
        <f>SUM(W42:Z43)</f>
        <v>0</v>
      </c>
      <c r="C18" s="9">
        <f>SUM(W44:Z44)</f>
        <v>0</v>
      </c>
      <c r="D18" s="7">
        <v>16</v>
      </c>
      <c r="E18" s="8">
        <f>SUM(W87:Z88)</f>
        <v>0</v>
      </c>
      <c r="F18" s="9">
        <f>SUM(W89:Z89)</f>
        <v>0</v>
      </c>
      <c r="G18" s="7">
        <v>16</v>
      </c>
      <c r="H18" s="8">
        <f>SUM(W132:Z132)</f>
        <v>0</v>
      </c>
      <c r="I18" s="9">
        <f>SUM(W133:Z134)</f>
        <v>0</v>
      </c>
      <c r="J18" s="7">
        <v>16</v>
      </c>
      <c r="K18" s="8">
        <f>SUM(W177:Z177)</f>
        <v>0</v>
      </c>
      <c r="L18" s="9">
        <f>SUM(W178:Z179)</f>
        <v>0</v>
      </c>
      <c r="R18" s="16" t="s">
        <v>226</v>
      </c>
      <c r="S18" s="17">
        <f t="shared" si="0"/>
        <v>0</v>
      </c>
      <c r="T18" s="18">
        <f t="shared" si="1"/>
        <v>0</v>
      </c>
      <c r="V18">
        <v>16</v>
      </c>
      <c r="W18" s="25">
        <f>IF('INVENTARIO DE INTERESES Y PREFE'!B19="x",2,0)</f>
        <v>0</v>
      </c>
      <c r="X18" s="26">
        <f>IF('INVENTARIO DE INTERESES Y PREFE'!C19="x",1,0)</f>
        <v>0</v>
      </c>
      <c r="Y18" s="26">
        <v>0</v>
      </c>
      <c r="Z18" s="26">
        <v>0</v>
      </c>
    </row>
    <row r="19" spans="1:26" ht="15" customHeight="1" x14ac:dyDescent="0.25">
      <c r="A19" s="10">
        <v>17</v>
      </c>
      <c r="B19" s="11">
        <f>SUM(W45:Z46)</f>
        <v>0</v>
      </c>
      <c r="C19" s="12">
        <f>SUM(W47:Z47)</f>
        <v>0</v>
      </c>
      <c r="D19" s="10">
        <v>17</v>
      </c>
      <c r="E19" s="11">
        <f>SUM(W90:Z91)</f>
        <v>0</v>
      </c>
      <c r="F19" s="12">
        <f>SUM(W92:Z92)</f>
        <v>0</v>
      </c>
      <c r="G19" s="10">
        <v>17</v>
      </c>
      <c r="H19" s="11">
        <f>SUM(W135:Z135)</f>
        <v>0</v>
      </c>
      <c r="I19" s="12">
        <f>SUM(W136:Z137)</f>
        <v>0</v>
      </c>
      <c r="J19" s="10">
        <v>17</v>
      </c>
      <c r="K19" s="11">
        <f>SUM(W180:Z180)</f>
        <v>0</v>
      </c>
      <c r="L19" s="12">
        <f>SUM(W181:Z182)</f>
        <v>0</v>
      </c>
      <c r="R19" s="16" t="s">
        <v>227</v>
      </c>
      <c r="S19" s="17">
        <f t="shared" si="0"/>
        <v>0</v>
      </c>
      <c r="T19" s="18">
        <f t="shared" si="1"/>
        <v>0</v>
      </c>
      <c r="V19">
        <v>17</v>
      </c>
      <c r="W19" s="25">
        <f>IF('INVENTARIO DE INTERESES Y PREFE'!B20="x",2,0)</f>
        <v>0</v>
      </c>
      <c r="X19" s="26">
        <f>IF('INVENTARIO DE INTERESES Y PREFE'!C20="x",1,0)</f>
        <v>0</v>
      </c>
      <c r="Y19" s="26">
        <v>0</v>
      </c>
      <c r="Z19" s="26">
        <v>0</v>
      </c>
    </row>
    <row r="20" spans="1:26" ht="15" customHeight="1" x14ac:dyDescent="0.25">
      <c r="V20">
        <v>18</v>
      </c>
      <c r="W20" s="25">
        <f>IF('INVENTARIO DE INTERESES Y PREFE'!B21="x",2,0)</f>
        <v>0</v>
      </c>
      <c r="X20" s="26">
        <f>IF('INVENTARIO DE INTERESES Y PREFE'!C21="x",1,0)</f>
        <v>0</v>
      </c>
      <c r="Y20" s="26">
        <v>0</v>
      </c>
      <c r="Z20" s="26">
        <v>0</v>
      </c>
    </row>
    <row r="21" spans="1:26" ht="15.75" customHeight="1" x14ac:dyDescent="0.25">
      <c r="V21">
        <v>19</v>
      </c>
      <c r="W21" s="25">
        <f>IF('INVENTARIO DE INTERESES Y PREFE'!B22="x",2,0)</f>
        <v>0</v>
      </c>
      <c r="X21" s="26">
        <f>IF('INVENTARIO DE INTERESES Y PREFE'!C22="x",1,0)</f>
        <v>0</v>
      </c>
      <c r="Y21" s="26">
        <v>0</v>
      </c>
      <c r="Z21" s="26">
        <v>0</v>
      </c>
    </row>
    <row r="22" spans="1:26" ht="15.75" customHeight="1" x14ac:dyDescent="0.25">
      <c r="V22">
        <v>20</v>
      </c>
      <c r="W22" s="25">
        <f>IF('INVENTARIO DE INTERESES Y PREFE'!B23="x",2,0)</f>
        <v>0</v>
      </c>
      <c r="X22" s="26">
        <f>IF('INVENTARIO DE INTERESES Y PREFE'!C23="x",1,0)</f>
        <v>0</v>
      </c>
      <c r="Y22" s="26">
        <v>0</v>
      </c>
      <c r="Z22" s="26">
        <v>0</v>
      </c>
    </row>
    <row r="23" spans="1:26" ht="15.75" customHeight="1" x14ac:dyDescent="0.25">
      <c r="V23">
        <v>21</v>
      </c>
      <c r="W23" s="25">
        <f>IF('INVENTARIO DE INTERESES Y PREFE'!B24="x",2,0)</f>
        <v>0</v>
      </c>
      <c r="X23" s="26">
        <f>IF('INVENTARIO DE INTERESES Y PREFE'!C24="x",1,0)</f>
        <v>0</v>
      </c>
      <c r="Y23" s="26">
        <v>0</v>
      </c>
      <c r="Z23" s="26">
        <v>0</v>
      </c>
    </row>
    <row r="24" spans="1:26" ht="15.75" customHeight="1" x14ac:dyDescent="0.25">
      <c r="V24">
        <v>22</v>
      </c>
      <c r="W24" s="25">
        <f>IF('INVENTARIO DE INTERESES Y PREFE'!B25="x",2,0)</f>
        <v>0</v>
      </c>
      <c r="X24" s="26">
        <f>IF('INVENTARIO DE INTERESES Y PREFE'!C25="x",1,0)</f>
        <v>0</v>
      </c>
      <c r="Y24" s="26">
        <v>0</v>
      </c>
      <c r="Z24" s="26">
        <v>0</v>
      </c>
    </row>
    <row r="25" spans="1:26" ht="15.75" customHeight="1" x14ac:dyDescent="0.25">
      <c r="V25">
        <v>23</v>
      </c>
      <c r="W25" s="25">
        <f>IF('INVENTARIO DE INTERESES Y PREFE'!B26="x",2,0)</f>
        <v>0</v>
      </c>
      <c r="X25" s="26">
        <f>IF('INVENTARIO DE INTERESES Y PREFE'!C26="x",1,0)</f>
        <v>0</v>
      </c>
      <c r="Y25" s="26">
        <v>0</v>
      </c>
      <c r="Z25" s="26">
        <v>0</v>
      </c>
    </row>
    <row r="26" spans="1:26" ht="15.75" customHeight="1" x14ac:dyDescent="0.25">
      <c r="V26">
        <v>24</v>
      </c>
      <c r="W26" s="25">
        <f>IF('INVENTARIO DE INTERESES Y PREFE'!B27="x",2,0)</f>
        <v>0</v>
      </c>
      <c r="X26" s="26">
        <f>IF('INVENTARIO DE INTERESES Y PREFE'!C27="x",1,0)</f>
        <v>0</v>
      </c>
      <c r="Y26" s="26">
        <v>0</v>
      </c>
      <c r="Z26" s="26">
        <v>0</v>
      </c>
    </row>
    <row r="27" spans="1:26" ht="15.75" customHeight="1" x14ac:dyDescent="0.25">
      <c r="V27">
        <v>25</v>
      </c>
      <c r="W27" s="25">
        <f>IF('INVENTARIO DE INTERESES Y PREFE'!B28="x",2,0)</f>
        <v>0</v>
      </c>
      <c r="X27" s="26">
        <f>IF('INVENTARIO DE INTERESES Y PREFE'!C28="x",1,0)</f>
        <v>0</v>
      </c>
      <c r="Y27" s="26">
        <v>0</v>
      </c>
      <c r="Z27" s="26">
        <v>0</v>
      </c>
    </row>
    <row r="28" spans="1:26" ht="15.75" customHeight="1" x14ac:dyDescent="0.25">
      <c r="V28">
        <v>26</v>
      </c>
      <c r="W28" s="25">
        <f>IF('INVENTARIO DE INTERESES Y PREFE'!B29="x",2,0)</f>
        <v>0</v>
      </c>
      <c r="X28" s="26">
        <f>IF('INVENTARIO DE INTERESES Y PREFE'!C29="x",1,0)</f>
        <v>0</v>
      </c>
      <c r="Y28" s="26">
        <v>0</v>
      </c>
      <c r="Z28" s="26">
        <v>0</v>
      </c>
    </row>
    <row r="29" spans="1:26" ht="15.75" customHeight="1" x14ac:dyDescent="0.25">
      <c r="V29">
        <v>27</v>
      </c>
      <c r="W29" s="25">
        <f>IF('INVENTARIO DE INTERESES Y PREFE'!B30="x",2,0)</f>
        <v>0</v>
      </c>
      <c r="X29" s="26">
        <f>IF('INVENTARIO DE INTERESES Y PREFE'!C30="x",1,0)</f>
        <v>0</v>
      </c>
      <c r="Y29" s="26">
        <v>0</v>
      </c>
      <c r="Z29" s="26">
        <v>0</v>
      </c>
    </row>
    <row r="30" spans="1:26" ht="15.75" customHeight="1" x14ac:dyDescent="0.25">
      <c r="V30">
        <v>28</v>
      </c>
      <c r="W30" s="25">
        <f>IF('INVENTARIO DE INTERESES Y PREFE'!B31="x",2,0)</f>
        <v>0</v>
      </c>
      <c r="X30" s="26">
        <f>IF('INVENTARIO DE INTERESES Y PREFE'!C31="x",1,0)</f>
        <v>0</v>
      </c>
      <c r="Y30" s="26">
        <v>0</v>
      </c>
      <c r="Z30" s="26">
        <v>0</v>
      </c>
    </row>
    <row r="31" spans="1:26" ht="15.75" customHeight="1" x14ac:dyDescent="0.25">
      <c r="V31">
        <v>29</v>
      </c>
      <c r="W31" s="25">
        <f>IF('INVENTARIO DE INTERESES Y PREFE'!B32="x",2,0)</f>
        <v>0</v>
      </c>
      <c r="X31" s="26">
        <f>IF('INVENTARIO DE INTERESES Y PREFE'!C32="x",1,0)</f>
        <v>0</v>
      </c>
      <c r="Y31" s="26">
        <v>0</v>
      </c>
      <c r="Z31" s="26">
        <v>0</v>
      </c>
    </row>
    <row r="32" spans="1:26" ht="15.75" customHeight="1" x14ac:dyDescent="0.25">
      <c r="V32">
        <v>30</v>
      </c>
      <c r="W32" s="25">
        <f>IF('INVENTARIO DE INTERESES Y PREFE'!B33="x",2,0)</f>
        <v>0</v>
      </c>
      <c r="X32" s="26">
        <f>IF('INVENTARIO DE INTERESES Y PREFE'!C33="x",1,0)</f>
        <v>0</v>
      </c>
      <c r="Y32" s="26">
        <v>0</v>
      </c>
      <c r="Z32" s="26">
        <v>0</v>
      </c>
    </row>
    <row r="33" spans="22:26" ht="15.75" customHeight="1" x14ac:dyDescent="0.25">
      <c r="V33">
        <v>31</v>
      </c>
      <c r="W33" s="25">
        <f>IF('INVENTARIO DE INTERESES Y PREFE'!B34="x",2,0)</f>
        <v>0</v>
      </c>
      <c r="X33" s="26">
        <f>IF('INVENTARIO DE INTERESES Y PREFE'!C34="x",1,0)</f>
        <v>0</v>
      </c>
      <c r="Y33" s="26">
        <v>0</v>
      </c>
      <c r="Z33" s="26">
        <v>0</v>
      </c>
    </row>
    <row r="34" spans="22:26" ht="15.75" customHeight="1" x14ac:dyDescent="0.25">
      <c r="V34">
        <v>32</v>
      </c>
      <c r="W34" s="25">
        <f>IF('INVENTARIO DE INTERESES Y PREFE'!B35="x",2,0)</f>
        <v>0</v>
      </c>
      <c r="X34" s="26">
        <f>IF('INVENTARIO DE INTERESES Y PREFE'!C35="x",1,0)</f>
        <v>0</v>
      </c>
      <c r="Y34" s="26">
        <v>0</v>
      </c>
      <c r="Z34" s="26">
        <v>0</v>
      </c>
    </row>
    <row r="35" spans="22:26" ht="15.75" customHeight="1" x14ac:dyDescent="0.25">
      <c r="V35">
        <v>33</v>
      </c>
      <c r="W35" s="25">
        <f>IF('INVENTARIO DE INTERESES Y PREFE'!B36="x",2,0)</f>
        <v>0</v>
      </c>
      <c r="X35" s="26">
        <f>IF('INVENTARIO DE INTERESES Y PREFE'!C36="x",1,0)</f>
        <v>0</v>
      </c>
      <c r="Y35" s="26">
        <v>0</v>
      </c>
      <c r="Z35" s="26">
        <v>0</v>
      </c>
    </row>
    <row r="36" spans="22:26" ht="15.75" customHeight="1" x14ac:dyDescent="0.25">
      <c r="V36">
        <v>34</v>
      </c>
      <c r="W36" s="25">
        <f>IF('INVENTARIO DE INTERESES Y PREFE'!B37="x",2,0)</f>
        <v>0</v>
      </c>
      <c r="X36" s="26">
        <f>IF('INVENTARIO DE INTERESES Y PREFE'!C37="x",1,0)</f>
        <v>0</v>
      </c>
      <c r="Y36" s="26">
        <v>0</v>
      </c>
      <c r="Z36" s="26">
        <v>0</v>
      </c>
    </row>
    <row r="37" spans="22:26" ht="15.75" customHeight="1" x14ac:dyDescent="0.25">
      <c r="V37">
        <v>35</v>
      </c>
      <c r="W37" s="25">
        <f>IF('INVENTARIO DE INTERESES Y PREFE'!B38="x",2,0)</f>
        <v>0</v>
      </c>
      <c r="X37" s="26">
        <f>IF('INVENTARIO DE INTERESES Y PREFE'!C38="x",1,0)</f>
        <v>0</v>
      </c>
      <c r="Y37" s="26">
        <v>0</v>
      </c>
      <c r="Z37" s="26">
        <v>0</v>
      </c>
    </row>
    <row r="38" spans="22:26" ht="15.75" customHeight="1" x14ac:dyDescent="0.25">
      <c r="V38">
        <v>36</v>
      </c>
      <c r="W38" s="25">
        <f>IF('INVENTARIO DE INTERESES Y PREFE'!B39="x",2,0)</f>
        <v>0</v>
      </c>
      <c r="X38" s="26">
        <f>IF('INVENTARIO DE INTERESES Y PREFE'!C39="x",1,0)</f>
        <v>0</v>
      </c>
      <c r="Y38" s="26">
        <v>0</v>
      </c>
      <c r="Z38" s="26">
        <v>0</v>
      </c>
    </row>
    <row r="39" spans="22:26" ht="15.75" customHeight="1" x14ac:dyDescent="0.25">
      <c r="V39">
        <v>37</v>
      </c>
      <c r="W39" s="25">
        <f>IF('INVENTARIO DE INTERESES Y PREFE'!B40="x",2,0)</f>
        <v>0</v>
      </c>
      <c r="X39" s="26">
        <f>IF('INVENTARIO DE INTERESES Y PREFE'!C40="x",1,0)</f>
        <v>0</v>
      </c>
      <c r="Y39" s="26">
        <v>0</v>
      </c>
      <c r="Z39" s="26">
        <v>0</v>
      </c>
    </row>
    <row r="40" spans="22:26" ht="15.75" customHeight="1" x14ac:dyDescent="0.25">
      <c r="V40">
        <v>38</v>
      </c>
      <c r="W40" s="25">
        <f>IF('INVENTARIO DE INTERESES Y PREFE'!B41="x",2,0)</f>
        <v>0</v>
      </c>
      <c r="X40" s="26">
        <f>IF('INVENTARIO DE INTERESES Y PREFE'!C41="x",1,0)</f>
        <v>0</v>
      </c>
      <c r="Y40" s="26">
        <v>0</v>
      </c>
      <c r="Z40" s="26">
        <v>0</v>
      </c>
    </row>
    <row r="41" spans="22:26" ht="15.75" customHeight="1" x14ac:dyDescent="0.25">
      <c r="V41">
        <v>39</v>
      </c>
      <c r="W41" s="25">
        <f>IF('INVENTARIO DE INTERESES Y PREFE'!B42="x",2,0)</f>
        <v>0</v>
      </c>
      <c r="X41" s="26">
        <f>IF('INVENTARIO DE INTERESES Y PREFE'!C42="x",1,0)</f>
        <v>0</v>
      </c>
      <c r="Y41" s="26">
        <v>0</v>
      </c>
      <c r="Z41" s="26">
        <v>0</v>
      </c>
    </row>
    <row r="42" spans="22:26" ht="15.75" customHeight="1" x14ac:dyDescent="0.25">
      <c r="V42">
        <v>40</v>
      </c>
      <c r="W42" s="25">
        <f>IF('INVENTARIO DE INTERESES Y PREFE'!B43="x",2,0)</f>
        <v>0</v>
      </c>
      <c r="X42" s="26">
        <f>IF('INVENTARIO DE INTERESES Y PREFE'!C43="x",1,0)</f>
        <v>0</v>
      </c>
      <c r="Y42" s="26">
        <v>0</v>
      </c>
      <c r="Z42" s="26">
        <v>0</v>
      </c>
    </row>
    <row r="43" spans="22:26" ht="15.75" customHeight="1" x14ac:dyDescent="0.25">
      <c r="V43">
        <v>41</v>
      </c>
      <c r="W43" s="25">
        <f>IF('INVENTARIO DE INTERESES Y PREFE'!B44="x",2,0)</f>
        <v>0</v>
      </c>
      <c r="X43" s="26">
        <f>IF('INVENTARIO DE INTERESES Y PREFE'!C44="x",1,0)</f>
        <v>0</v>
      </c>
      <c r="Y43" s="26">
        <v>0</v>
      </c>
      <c r="Z43" s="26">
        <v>0</v>
      </c>
    </row>
    <row r="44" spans="22:26" ht="15.75" customHeight="1" x14ac:dyDescent="0.25">
      <c r="V44">
        <v>42</v>
      </c>
      <c r="W44" s="25">
        <f>IF('INVENTARIO DE INTERESES Y PREFE'!B45="x",2,0)</f>
        <v>0</v>
      </c>
      <c r="X44" s="26">
        <f>IF('INVENTARIO DE INTERESES Y PREFE'!C45="x",1,0)</f>
        <v>0</v>
      </c>
      <c r="Y44" s="26">
        <v>0</v>
      </c>
      <c r="Z44" s="26">
        <v>0</v>
      </c>
    </row>
    <row r="45" spans="22:26" ht="15.75" customHeight="1" x14ac:dyDescent="0.25">
      <c r="V45">
        <v>43</v>
      </c>
      <c r="W45" s="25">
        <f>IF('INVENTARIO DE INTERESES Y PREFE'!B46="x",2,0)</f>
        <v>0</v>
      </c>
      <c r="X45" s="26">
        <f>IF('INVENTARIO DE INTERESES Y PREFE'!C46="x",1,0)</f>
        <v>0</v>
      </c>
      <c r="Y45" s="26">
        <v>0</v>
      </c>
      <c r="Z45" s="26">
        <v>0</v>
      </c>
    </row>
    <row r="46" spans="22:26" ht="15.75" customHeight="1" x14ac:dyDescent="0.25">
      <c r="V46">
        <v>44</v>
      </c>
      <c r="W46" s="25">
        <f>IF('INVENTARIO DE INTERESES Y PREFE'!B47="x",2,0)</f>
        <v>0</v>
      </c>
      <c r="X46" s="26">
        <f>IF('INVENTARIO DE INTERESES Y PREFE'!C47="x",1,0)</f>
        <v>0</v>
      </c>
      <c r="Y46" s="26">
        <v>0</v>
      </c>
      <c r="Z46" s="26">
        <v>0</v>
      </c>
    </row>
    <row r="47" spans="22:26" ht="15.75" customHeight="1" x14ac:dyDescent="0.25">
      <c r="V47">
        <v>45</v>
      </c>
      <c r="W47" s="25">
        <f>IF('INVENTARIO DE INTERESES Y PREFE'!B48="x",2,0)</f>
        <v>0</v>
      </c>
      <c r="X47" s="26">
        <f>IF('INVENTARIO DE INTERESES Y PREFE'!C48="x",1,0)</f>
        <v>0</v>
      </c>
      <c r="Y47" s="26">
        <v>0</v>
      </c>
      <c r="Z47" s="26">
        <v>0</v>
      </c>
    </row>
    <row r="48" spans="22:26" ht="15.75" customHeight="1" x14ac:dyDescent="0.25">
      <c r="V48">
        <v>46</v>
      </c>
      <c r="W48" s="25">
        <f>IF('INVENTARIO DE INTERESES Y PREFE'!B49="x",2,0)</f>
        <v>0</v>
      </c>
      <c r="X48" s="26">
        <f>IF('INVENTARIO DE INTERESES Y PREFE'!C49="x",1,0)</f>
        <v>0</v>
      </c>
      <c r="Y48" s="26">
        <v>0</v>
      </c>
      <c r="Z48" s="26">
        <v>0</v>
      </c>
    </row>
    <row r="49" spans="22:26" ht="15.75" customHeight="1" x14ac:dyDescent="0.25">
      <c r="V49">
        <v>47</v>
      </c>
      <c r="W49" s="25">
        <f>IF('INVENTARIO DE INTERESES Y PREFE'!B50="x",2,0)</f>
        <v>0</v>
      </c>
      <c r="X49" s="26">
        <f>IF('INVENTARIO DE INTERESES Y PREFE'!C50="x",1,0)</f>
        <v>0</v>
      </c>
      <c r="Y49" s="26">
        <v>0</v>
      </c>
      <c r="Z49" s="26">
        <v>0</v>
      </c>
    </row>
    <row r="50" spans="22:26" ht="15.75" customHeight="1" x14ac:dyDescent="0.25">
      <c r="V50">
        <v>48</v>
      </c>
      <c r="W50" s="25">
        <f>IF('INVENTARIO DE INTERESES Y PREFE'!B51="x",2,0)</f>
        <v>0</v>
      </c>
      <c r="X50" s="26">
        <f>IF('INVENTARIO DE INTERESES Y PREFE'!C51="x",1,0)</f>
        <v>0</v>
      </c>
      <c r="Y50" s="26">
        <v>0</v>
      </c>
      <c r="Z50" s="26">
        <v>0</v>
      </c>
    </row>
    <row r="51" spans="22:26" ht="15.75" customHeight="1" x14ac:dyDescent="0.25">
      <c r="V51">
        <v>49</v>
      </c>
      <c r="W51" s="25">
        <f>IF('INVENTARIO DE INTERESES Y PREFE'!B52="x",2,0)</f>
        <v>0</v>
      </c>
      <c r="X51" s="26">
        <f>IF('INVENTARIO DE INTERESES Y PREFE'!C52="x",1,0)</f>
        <v>0</v>
      </c>
      <c r="Y51" s="26">
        <v>0</v>
      </c>
      <c r="Z51" s="26">
        <v>0</v>
      </c>
    </row>
    <row r="52" spans="22:26" ht="15.75" customHeight="1" x14ac:dyDescent="0.25">
      <c r="V52">
        <v>50</v>
      </c>
      <c r="W52" s="25">
        <f>IF('INVENTARIO DE INTERESES Y PREFE'!B53="x",2,0)</f>
        <v>0</v>
      </c>
      <c r="X52" s="26">
        <f>IF('INVENTARIO DE INTERESES Y PREFE'!C53="x",1,0)</f>
        <v>0</v>
      </c>
      <c r="Y52" s="26">
        <v>0</v>
      </c>
      <c r="Z52" s="26">
        <v>0</v>
      </c>
    </row>
    <row r="53" spans="22:26" ht="15.75" customHeight="1" x14ac:dyDescent="0.25">
      <c r="V53">
        <v>51</v>
      </c>
      <c r="W53" s="25">
        <f>IF('INVENTARIO DE INTERESES Y PREFE'!B54="x",2,0)</f>
        <v>0</v>
      </c>
      <c r="X53" s="26">
        <f>IF('INVENTARIO DE INTERESES Y PREFE'!C54="x",1,0)</f>
        <v>0</v>
      </c>
      <c r="Y53" s="26">
        <v>0</v>
      </c>
      <c r="Z53" s="26">
        <v>0</v>
      </c>
    </row>
    <row r="54" spans="22:26" ht="15.75" customHeight="1" x14ac:dyDescent="0.25">
      <c r="V54">
        <v>52</v>
      </c>
      <c r="W54" s="25">
        <f>IF('INVENTARIO DE INTERESES Y PREFE'!B55="x",2,0)</f>
        <v>0</v>
      </c>
      <c r="X54" s="26">
        <f>IF('INVENTARIO DE INTERESES Y PREFE'!C55="x",1,0)</f>
        <v>0</v>
      </c>
      <c r="Y54" s="26">
        <v>0</v>
      </c>
      <c r="Z54" s="26">
        <v>0</v>
      </c>
    </row>
    <row r="55" spans="22:26" ht="15.75" customHeight="1" x14ac:dyDescent="0.25">
      <c r="V55">
        <v>53</v>
      </c>
      <c r="W55" s="25">
        <f>IF('INVENTARIO DE INTERESES Y PREFE'!B56="x",2,0)</f>
        <v>0</v>
      </c>
      <c r="X55" s="26">
        <f>IF('INVENTARIO DE INTERESES Y PREFE'!C56="x",1,0)</f>
        <v>0</v>
      </c>
      <c r="Y55" s="26">
        <v>0</v>
      </c>
      <c r="Z55" s="26">
        <v>0</v>
      </c>
    </row>
    <row r="56" spans="22:26" ht="15.75" customHeight="1" x14ac:dyDescent="0.25">
      <c r="V56">
        <v>54</v>
      </c>
      <c r="W56" s="25">
        <f>IF('INVENTARIO DE INTERESES Y PREFE'!B57="x",2,0)</f>
        <v>0</v>
      </c>
      <c r="X56" s="26">
        <f>IF('INVENTARIO DE INTERESES Y PREFE'!C57="x",1,0)</f>
        <v>0</v>
      </c>
      <c r="Y56" s="26">
        <v>0</v>
      </c>
      <c r="Z56" s="26">
        <v>0</v>
      </c>
    </row>
    <row r="57" spans="22:26" ht="15.75" customHeight="1" x14ac:dyDescent="0.25">
      <c r="V57">
        <v>55</v>
      </c>
      <c r="W57" s="25">
        <f>IF('INVENTARIO DE INTERESES Y PREFE'!B58="x",2,0)</f>
        <v>0</v>
      </c>
      <c r="X57" s="26">
        <f>IF('INVENTARIO DE INTERESES Y PREFE'!C58="x",1,0)</f>
        <v>0</v>
      </c>
      <c r="Y57" s="26">
        <v>0</v>
      </c>
      <c r="Z57" s="26">
        <v>0</v>
      </c>
    </row>
    <row r="58" spans="22:26" ht="15.75" customHeight="1" x14ac:dyDescent="0.25">
      <c r="V58">
        <v>56</v>
      </c>
      <c r="W58" s="25">
        <f>IF('INVENTARIO DE INTERESES Y PREFE'!B59="x",2,0)</f>
        <v>0</v>
      </c>
      <c r="X58" s="26">
        <f>IF('INVENTARIO DE INTERESES Y PREFE'!C59="x",1,0)</f>
        <v>0</v>
      </c>
      <c r="Y58" s="26">
        <v>0</v>
      </c>
      <c r="Z58" s="26">
        <v>0</v>
      </c>
    </row>
    <row r="59" spans="22:26" ht="15.75" customHeight="1" x14ac:dyDescent="0.25">
      <c r="V59">
        <v>57</v>
      </c>
      <c r="W59" s="25">
        <f>IF('INVENTARIO DE INTERESES Y PREFE'!B60="x",2,0)</f>
        <v>0</v>
      </c>
      <c r="X59" s="26">
        <f>IF('INVENTARIO DE INTERESES Y PREFE'!C60="x",1,0)</f>
        <v>0</v>
      </c>
      <c r="Y59" s="26">
        <v>0</v>
      </c>
      <c r="Z59" s="26">
        <v>0</v>
      </c>
    </row>
    <row r="60" spans="22:26" ht="15.75" customHeight="1" x14ac:dyDescent="0.25">
      <c r="V60">
        <v>58</v>
      </c>
      <c r="W60" s="25">
        <f>IF('INVENTARIO DE INTERESES Y PREFE'!B61="x",2,0)</f>
        <v>0</v>
      </c>
      <c r="X60" s="26">
        <f>IF('INVENTARIO DE INTERESES Y PREFE'!C61="x",1,0)</f>
        <v>0</v>
      </c>
      <c r="Y60" s="26">
        <v>0</v>
      </c>
      <c r="Z60" s="26">
        <v>0</v>
      </c>
    </row>
    <row r="61" spans="22:26" ht="15.75" customHeight="1" x14ac:dyDescent="0.25">
      <c r="V61">
        <v>59</v>
      </c>
      <c r="W61" s="25">
        <f>IF('INVENTARIO DE INTERESES Y PREFE'!B62="x",2,0)</f>
        <v>0</v>
      </c>
      <c r="X61" s="26">
        <f>IF('INVENTARIO DE INTERESES Y PREFE'!C62="x",1,0)</f>
        <v>0</v>
      </c>
      <c r="Y61" s="26">
        <v>0</v>
      </c>
      <c r="Z61" s="26">
        <v>0</v>
      </c>
    </row>
    <row r="62" spans="22:26" ht="15.75" customHeight="1" x14ac:dyDescent="0.25">
      <c r="V62">
        <v>60</v>
      </c>
      <c r="W62" s="25">
        <f>IF('INVENTARIO DE INTERESES Y PREFE'!B63="x",2,0)</f>
        <v>0</v>
      </c>
      <c r="X62" s="26">
        <f>IF('INVENTARIO DE INTERESES Y PREFE'!C63="x",1,0)</f>
        <v>0</v>
      </c>
      <c r="Y62" s="26">
        <v>0</v>
      </c>
      <c r="Z62" s="26">
        <v>0</v>
      </c>
    </row>
    <row r="63" spans="22:26" ht="15.75" customHeight="1" x14ac:dyDescent="0.25">
      <c r="V63">
        <v>61</v>
      </c>
      <c r="W63" s="25">
        <f>IF('INVENTARIO DE INTERESES Y PREFE'!B64="x",2,0)</f>
        <v>0</v>
      </c>
      <c r="X63" s="26">
        <f>IF('INVENTARIO DE INTERESES Y PREFE'!C64="x",1,0)</f>
        <v>0</v>
      </c>
      <c r="Y63" s="26">
        <v>0</v>
      </c>
      <c r="Z63" s="26">
        <v>0</v>
      </c>
    </row>
    <row r="64" spans="22:26" ht="15.75" customHeight="1" x14ac:dyDescent="0.25">
      <c r="V64">
        <v>62</v>
      </c>
      <c r="W64" s="25">
        <f>IF('INVENTARIO DE INTERESES Y PREFE'!B65="x",2,0)</f>
        <v>0</v>
      </c>
      <c r="X64" s="26">
        <f>IF('INVENTARIO DE INTERESES Y PREFE'!C65="x",1,0)</f>
        <v>0</v>
      </c>
      <c r="Y64" s="26">
        <v>0</v>
      </c>
      <c r="Z64" s="26">
        <v>0</v>
      </c>
    </row>
    <row r="65" spans="22:26" ht="15.75" customHeight="1" x14ac:dyDescent="0.25">
      <c r="V65">
        <v>63</v>
      </c>
      <c r="W65" s="25">
        <f>IF('INVENTARIO DE INTERESES Y PREFE'!B66="x",2,0)</f>
        <v>0</v>
      </c>
      <c r="X65" s="26">
        <f>IF('INVENTARIO DE INTERESES Y PREFE'!C66="x",1,0)</f>
        <v>0</v>
      </c>
      <c r="Y65" s="26">
        <v>0</v>
      </c>
      <c r="Z65" s="26">
        <v>0</v>
      </c>
    </row>
    <row r="66" spans="22:26" ht="15.75" customHeight="1" x14ac:dyDescent="0.25">
      <c r="V66">
        <v>64</v>
      </c>
      <c r="W66" s="25">
        <f>IF('INVENTARIO DE INTERESES Y PREFE'!B67="x",2,0)</f>
        <v>0</v>
      </c>
      <c r="X66" s="26">
        <f>IF('INVENTARIO DE INTERESES Y PREFE'!C67="x",1,0)</f>
        <v>0</v>
      </c>
      <c r="Y66" s="26">
        <v>0</v>
      </c>
      <c r="Z66" s="26">
        <v>0</v>
      </c>
    </row>
    <row r="67" spans="22:26" ht="15.75" customHeight="1" x14ac:dyDescent="0.25">
      <c r="V67">
        <v>65</v>
      </c>
      <c r="W67" s="25">
        <f>IF('INVENTARIO DE INTERESES Y PREFE'!B68="x",2,0)</f>
        <v>0</v>
      </c>
      <c r="X67" s="26">
        <f>IF('INVENTARIO DE INTERESES Y PREFE'!C68="x",1,0)</f>
        <v>0</v>
      </c>
      <c r="Y67" s="26">
        <v>0</v>
      </c>
      <c r="Z67" s="26">
        <v>0</v>
      </c>
    </row>
    <row r="68" spans="22:26" ht="15.75" customHeight="1" x14ac:dyDescent="0.25">
      <c r="V68">
        <v>66</v>
      </c>
      <c r="W68" s="25">
        <f>IF('INVENTARIO DE INTERESES Y PREFE'!B69="x",2,0)</f>
        <v>0</v>
      </c>
      <c r="X68" s="26">
        <f>IF('INVENTARIO DE INTERESES Y PREFE'!C69="x",1,0)</f>
        <v>0</v>
      </c>
      <c r="Y68" s="26">
        <v>0</v>
      </c>
      <c r="Z68" s="26">
        <v>0</v>
      </c>
    </row>
    <row r="69" spans="22:26" ht="15.75" customHeight="1" x14ac:dyDescent="0.25">
      <c r="V69">
        <v>67</v>
      </c>
      <c r="W69" s="25">
        <f>IF('INVENTARIO DE INTERESES Y PREFE'!B70="x",2,0)</f>
        <v>0</v>
      </c>
      <c r="X69" s="26">
        <f>IF('INVENTARIO DE INTERESES Y PREFE'!C70="x",1,0)</f>
        <v>0</v>
      </c>
      <c r="Y69" s="26">
        <v>0</v>
      </c>
      <c r="Z69" s="26">
        <v>0</v>
      </c>
    </row>
    <row r="70" spans="22:26" ht="15.75" customHeight="1" x14ac:dyDescent="0.25">
      <c r="V70">
        <v>68</v>
      </c>
      <c r="W70" s="25">
        <f>IF('INVENTARIO DE INTERESES Y PREFE'!B71="x",2,0)</f>
        <v>0</v>
      </c>
      <c r="X70" s="26">
        <f>IF('INVENTARIO DE INTERESES Y PREFE'!C71="x",1,0)</f>
        <v>0</v>
      </c>
      <c r="Y70" s="26">
        <v>0</v>
      </c>
      <c r="Z70" s="26">
        <v>0</v>
      </c>
    </row>
    <row r="71" spans="22:26" ht="15.75" customHeight="1" x14ac:dyDescent="0.25">
      <c r="V71">
        <v>69</v>
      </c>
      <c r="W71" s="25">
        <f>IF('INVENTARIO DE INTERESES Y PREFE'!B72="x",2,0)</f>
        <v>0</v>
      </c>
      <c r="X71" s="26">
        <f>IF('INVENTARIO DE INTERESES Y PREFE'!C72="x",1,0)</f>
        <v>0</v>
      </c>
      <c r="Y71" s="26">
        <v>0</v>
      </c>
      <c r="Z71" s="26">
        <v>0</v>
      </c>
    </row>
    <row r="72" spans="22:26" ht="15.75" customHeight="1" x14ac:dyDescent="0.25">
      <c r="V72">
        <v>70</v>
      </c>
      <c r="W72" s="25">
        <f>IF('INVENTARIO DE INTERESES Y PREFE'!B73="x",2,0)</f>
        <v>0</v>
      </c>
      <c r="X72" s="26">
        <f>IF('INVENTARIO DE INTERESES Y PREFE'!C73="x",1,0)</f>
        <v>0</v>
      </c>
      <c r="Y72" s="26">
        <v>0</v>
      </c>
      <c r="Z72" s="26">
        <v>0</v>
      </c>
    </row>
    <row r="73" spans="22:26" ht="15.75" customHeight="1" x14ac:dyDescent="0.25">
      <c r="V73">
        <v>71</v>
      </c>
      <c r="W73" s="25">
        <f>IF('INVENTARIO DE INTERESES Y PREFE'!B74="x",2,0)</f>
        <v>0</v>
      </c>
      <c r="X73" s="26">
        <f>IF('INVENTARIO DE INTERESES Y PREFE'!C74="x",1,0)</f>
        <v>0</v>
      </c>
      <c r="Y73" s="26">
        <v>0</v>
      </c>
      <c r="Z73" s="26">
        <v>0</v>
      </c>
    </row>
    <row r="74" spans="22:26" ht="15.75" customHeight="1" x14ac:dyDescent="0.25">
      <c r="V74">
        <v>72</v>
      </c>
      <c r="W74" s="25">
        <f>IF('INVENTARIO DE INTERESES Y PREFE'!B75="x",2,0)</f>
        <v>0</v>
      </c>
      <c r="X74" s="26">
        <f>IF('INVENTARIO DE INTERESES Y PREFE'!C75="x",1,0)</f>
        <v>0</v>
      </c>
      <c r="Y74" s="26">
        <v>0</v>
      </c>
      <c r="Z74" s="26">
        <v>0</v>
      </c>
    </row>
    <row r="75" spans="22:26" ht="15.75" customHeight="1" x14ac:dyDescent="0.25">
      <c r="V75">
        <v>73</v>
      </c>
      <c r="W75" s="25">
        <f>IF('INVENTARIO DE INTERESES Y PREFE'!B76="x",2,0)</f>
        <v>0</v>
      </c>
      <c r="X75" s="26">
        <f>IF('INVENTARIO DE INTERESES Y PREFE'!C76="x",1,0)</f>
        <v>0</v>
      </c>
      <c r="Y75" s="26">
        <v>0</v>
      </c>
      <c r="Z75" s="26">
        <v>0</v>
      </c>
    </row>
    <row r="76" spans="22:26" ht="15.75" customHeight="1" x14ac:dyDescent="0.25">
      <c r="V76">
        <v>74</v>
      </c>
      <c r="W76" s="25">
        <f>IF('INVENTARIO DE INTERESES Y PREFE'!B77="x",2,0)</f>
        <v>0</v>
      </c>
      <c r="X76" s="26">
        <f>IF('INVENTARIO DE INTERESES Y PREFE'!C77="x",1,0)</f>
        <v>0</v>
      </c>
      <c r="Y76" s="26">
        <v>0</v>
      </c>
      <c r="Z76" s="26">
        <v>0</v>
      </c>
    </row>
    <row r="77" spans="22:26" ht="15.75" customHeight="1" x14ac:dyDescent="0.25">
      <c r="V77">
        <v>75</v>
      </c>
      <c r="W77" s="25">
        <f>IF('INVENTARIO DE INTERESES Y PREFE'!B78="x",2,0)</f>
        <v>0</v>
      </c>
      <c r="X77" s="26">
        <f>IF('INVENTARIO DE INTERESES Y PREFE'!C78="x",1,0)</f>
        <v>0</v>
      </c>
      <c r="Y77" s="26">
        <v>0</v>
      </c>
      <c r="Z77" s="26">
        <v>0</v>
      </c>
    </row>
    <row r="78" spans="22:26" ht="15.75" customHeight="1" x14ac:dyDescent="0.25">
      <c r="V78">
        <v>76</v>
      </c>
      <c r="W78" s="25">
        <f>IF('INVENTARIO DE INTERESES Y PREFE'!B79="x",2,0)</f>
        <v>0</v>
      </c>
      <c r="X78" s="26">
        <f>IF('INVENTARIO DE INTERESES Y PREFE'!C79="x",1,0)</f>
        <v>0</v>
      </c>
      <c r="Y78" s="26">
        <v>0</v>
      </c>
      <c r="Z78" s="26">
        <v>0</v>
      </c>
    </row>
    <row r="79" spans="22:26" ht="15.75" customHeight="1" x14ac:dyDescent="0.25">
      <c r="V79">
        <v>77</v>
      </c>
      <c r="W79" s="25">
        <f>IF('INVENTARIO DE INTERESES Y PREFE'!B80="x",2,0)</f>
        <v>0</v>
      </c>
      <c r="X79" s="26">
        <f>IF('INVENTARIO DE INTERESES Y PREFE'!C80="x",1,0)</f>
        <v>0</v>
      </c>
      <c r="Y79" s="26">
        <v>0</v>
      </c>
      <c r="Z79" s="26">
        <v>0</v>
      </c>
    </row>
    <row r="80" spans="22:26" ht="15.75" customHeight="1" x14ac:dyDescent="0.25">
      <c r="V80">
        <v>78</v>
      </c>
      <c r="W80" s="25">
        <f>IF('INVENTARIO DE INTERESES Y PREFE'!B81="x",2,0)</f>
        <v>0</v>
      </c>
      <c r="X80" s="26">
        <f>IF('INVENTARIO DE INTERESES Y PREFE'!C81="x",1,0)</f>
        <v>0</v>
      </c>
      <c r="Y80" s="26">
        <v>0</v>
      </c>
      <c r="Z80" s="26">
        <v>0</v>
      </c>
    </row>
    <row r="81" spans="22:26" ht="15.75" customHeight="1" x14ac:dyDescent="0.25">
      <c r="V81">
        <v>79</v>
      </c>
      <c r="W81" s="25">
        <f>IF('INVENTARIO DE INTERESES Y PREFE'!B82="x",2,0)</f>
        <v>0</v>
      </c>
      <c r="X81" s="26">
        <f>IF('INVENTARIO DE INTERESES Y PREFE'!C82="x",1,0)</f>
        <v>0</v>
      </c>
      <c r="Y81" s="26">
        <v>0</v>
      </c>
      <c r="Z81" s="26">
        <v>0</v>
      </c>
    </row>
    <row r="82" spans="22:26" ht="15.75" customHeight="1" x14ac:dyDescent="0.25">
      <c r="V82">
        <v>80</v>
      </c>
      <c r="W82" s="25">
        <f>IF('INVENTARIO DE INTERESES Y PREFE'!B83="x",2,0)</f>
        <v>0</v>
      </c>
      <c r="X82" s="26">
        <f>IF('INVENTARIO DE INTERESES Y PREFE'!C83="x",1,0)</f>
        <v>0</v>
      </c>
      <c r="Y82" s="26">
        <v>0</v>
      </c>
      <c r="Z82" s="26">
        <v>0</v>
      </c>
    </row>
    <row r="83" spans="22:26" ht="15.75" customHeight="1" x14ac:dyDescent="0.25">
      <c r="V83">
        <v>81</v>
      </c>
      <c r="W83" s="25">
        <f>IF('INVENTARIO DE INTERESES Y PREFE'!B84="x",2,0)</f>
        <v>0</v>
      </c>
      <c r="X83" s="26">
        <f>IF('INVENTARIO DE INTERESES Y PREFE'!C84="x",1,0)</f>
        <v>0</v>
      </c>
      <c r="Y83" s="26">
        <v>0</v>
      </c>
      <c r="Z83" s="26">
        <v>0</v>
      </c>
    </row>
    <row r="84" spans="22:26" ht="15.75" customHeight="1" x14ac:dyDescent="0.25">
      <c r="V84">
        <v>82</v>
      </c>
      <c r="W84" s="25">
        <f>IF('INVENTARIO DE INTERESES Y PREFE'!B85="x",2,0)</f>
        <v>0</v>
      </c>
      <c r="X84" s="26">
        <f>IF('INVENTARIO DE INTERESES Y PREFE'!C85="x",1,0)</f>
        <v>0</v>
      </c>
      <c r="Y84" s="26">
        <v>0</v>
      </c>
      <c r="Z84" s="26">
        <v>0</v>
      </c>
    </row>
    <row r="85" spans="22:26" ht="15.75" customHeight="1" x14ac:dyDescent="0.25">
      <c r="V85">
        <v>83</v>
      </c>
      <c r="W85" s="25">
        <f>IF('INVENTARIO DE INTERESES Y PREFE'!B86="x",2,0)</f>
        <v>0</v>
      </c>
      <c r="X85" s="26">
        <f>IF('INVENTARIO DE INTERESES Y PREFE'!C86="x",1,0)</f>
        <v>0</v>
      </c>
      <c r="Y85" s="26">
        <v>0</v>
      </c>
      <c r="Z85" s="26">
        <v>0</v>
      </c>
    </row>
    <row r="86" spans="22:26" ht="15.75" customHeight="1" x14ac:dyDescent="0.25">
      <c r="V86">
        <v>84</v>
      </c>
      <c r="W86" s="25">
        <f>IF('INVENTARIO DE INTERESES Y PREFE'!B87="x",2,0)</f>
        <v>0</v>
      </c>
      <c r="X86" s="26">
        <f>IF('INVENTARIO DE INTERESES Y PREFE'!C87="x",1,0)</f>
        <v>0</v>
      </c>
      <c r="Y86" s="26">
        <v>0</v>
      </c>
      <c r="Z86" s="26">
        <v>0</v>
      </c>
    </row>
    <row r="87" spans="22:26" ht="15.75" customHeight="1" x14ac:dyDescent="0.25">
      <c r="V87">
        <v>85</v>
      </c>
      <c r="W87" s="25">
        <f>IF('INVENTARIO DE INTERESES Y PREFE'!B88="x",2,0)</f>
        <v>0</v>
      </c>
      <c r="X87" s="26">
        <f>IF('INVENTARIO DE INTERESES Y PREFE'!C88="x",1,0)</f>
        <v>0</v>
      </c>
      <c r="Y87" s="26">
        <v>0</v>
      </c>
      <c r="Z87" s="26">
        <v>0</v>
      </c>
    </row>
    <row r="88" spans="22:26" ht="15.75" customHeight="1" x14ac:dyDescent="0.25">
      <c r="V88">
        <v>86</v>
      </c>
      <c r="W88" s="25">
        <f>IF('INVENTARIO DE INTERESES Y PREFE'!B89="x",2,0)</f>
        <v>0</v>
      </c>
      <c r="X88" s="26">
        <f>IF('INVENTARIO DE INTERESES Y PREFE'!C89="x",1,0)</f>
        <v>0</v>
      </c>
      <c r="Y88" s="26">
        <v>0</v>
      </c>
      <c r="Z88" s="26">
        <v>0</v>
      </c>
    </row>
    <row r="89" spans="22:26" ht="15.75" customHeight="1" x14ac:dyDescent="0.25">
      <c r="V89">
        <v>87</v>
      </c>
      <c r="W89" s="25">
        <f>IF('INVENTARIO DE INTERESES Y PREFE'!B90="x",2,0)</f>
        <v>0</v>
      </c>
      <c r="X89" s="26">
        <f>IF('INVENTARIO DE INTERESES Y PREFE'!C90="x",1,0)</f>
        <v>0</v>
      </c>
      <c r="Y89" s="26">
        <v>0</v>
      </c>
      <c r="Z89" s="26">
        <v>0</v>
      </c>
    </row>
    <row r="90" spans="22:26" ht="15.75" customHeight="1" x14ac:dyDescent="0.25">
      <c r="V90">
        <v>88</v>
      </c>
      <c r="W90" s="25">
        <f>IF('INVENTARIO DE INTERESES Y PREFE'!B91="x",2,0)</f>
        <v>0</v>
      </c>
      <c r="X90" s="26">
        <f>IF('INVENTARIO DE INTERESES Y PREFE'!C91="x",1,0)</f>
        <v>0</v>
      </c>
      <c r="Y90" s="26">
        <v>0</v>
      </c>
      <c r="Z90" s="26">
        <v>0</v>
      </c>
    </row>
    <row r="91" spans="22:26" ht="15.75" customHeight="1" x14ac:dyDescent="0.25">
      <c r="V91">
        <v>89</v>
      </c>
      <c r="W91" s="25">
        <f>IF('INVENTARIO DE INTERESES Y PREFE'!B92="x",2,0)</f>
        <v>0</v>
      </c>
      <c r="X91" s="26">
        <f>IF('INVENTARIO DE INTERESES Y PREFE'!C92="x",1,0)</f>
        <v>0</v>
      </c>
      <c r="Y91" s="26">
        <v>0</v>
      </c>
      <c r="Z91" s="26">
        <v>0</v>
      </c>
    </row>
    <row r="92" spans="22:26" ht="15.75" customHeight="1" x14ac:dyDescent="0.25">
      <c r="V92">
        <v>90</v>
      </c>
      <c r="W92" s="25">
        <f>IF('INVENTARIO DE INTERESES Y PREFE'!B93="x",2,0)</f>
        <v>0</v>
      </c>
      <c r="X92" s="26">
        <f>IF('INVENTARIO DE INTERESES Y PREFE'!C93="x",1,0)</f>
        <v>0</v>
      </c>
      <c r="Y92" s="26">
        <v>0</v>
      </c>
      <c r="Z92" s="26">
        <v>0</v>
      </c>
    </row>
    <row r="93" spans="22:26" ht="15.75" customHeight="1" x14ac:dyDescent="0.25">
      <c r="V93">
        <v>91</v>
      </c>
      <c r="W93" s="25">
        <f>IF('INVENTARIO DE INTERESES Y PREFE'!B94="x",2,0)</f>
        <v>0</v>
      </c>
      <c r="X93" s="26">
        <f>IF('INVENTARIO DE INTERESES Y PREFE'!C94="x",1,0)</f>
        <v>0</v>
      </c>
      <c r="Y93" s="26">
        <v>0</v>
      </c>
      <c r="Z93" s="26">
        <v>0</v>
      </c>
    </row>
    <row r="94" spans="22:26" ht="15.75" customHeight="1" x14ac:dyDescent="0.25">
      <c r="V94">
        <v>92</v>
      </c>
      <c r="W94" s="25">
        <f>IF('INVENTARIO DE INTERESES Y PREFE'!B95="x",2,0)</f>
        <v>0</v>
      </c>
      <c r="X94" s="26">
        <f>IF('INVENTARIO DE INTERESES Y PREFE'!C95="x",1,0)</f>
        <v>0</v>
      </c>
      <c r="Y94" s="26">
        <v>0</v>
      </c>
      <c r="Z94" s="26">
        <v>0</v>
      </c>
    </row>
    <row r="95" spans="22:26" ht="15.75" customHeight="1" x14ac:dyDescent="0.25">
      <c r="V95">
        <v>93</v>
      </c>
      <c r="W95" s="25">
        <f>IF('INVENTARIO DE INTERESES Y PREFE'!B96="x",2,0)</f>
        <v>0</v>
      </c>
      <c r="X95" s="26">
        <f>IF('INVENTARIO DE INTERESES Y PREFE'!C96="x",1,0)</f>
        <v>0</v>
      </c>
      <c r="Y95" s="26">
        <v>0</v>
      </c>
      <c r="Z95" s="26">
        <v>0</v>
      </c>
    </row>
    <row r="96" spans="22:26" ht="15.75" customHeight="1" x14ac:dyDescent="0.25">
      <c r="V96">
        <v>94</v>
      </c>
      <c r="W96" s="25">
        <f>IF('INVENTARIO DE INTERESES Y PREFE'!B97="x",2,0)</f>
        <v>0</v>
      </c>
      <c r="X96" s="26">
        <f>IF('INVENTARIO DE INTERESES Y PREFE'!C97="x",1,0)</f>
        <v>0</v>
      </c>
      <c r="Y96" s="26">
        <v>0</v>
      </c>
      <c r="Z96" s="26">
        <v>0</v>
      </c>
    </row>
    <row r="97" spans="22:26" ht="15.75" customHeight="1" x14ac:dyDescent="0.25">
      <c r="V97">
        <v>95</v>
      </c>
      <c r="W97" s="25">
        <f>IF('INVENTARIO DE INTERESES Y PREFE'!B98="x",2,0)</f>
        <v>0</v>
      </c>
      <c r="X97" s="26">
        <f>IF('INVENTARIO DE INTERESES Y PREFE'!C98="x",1,0)</f>
        <v>0</v>
      </c>
      <c r="Y97" s="26">
        <v>0</v>
      </c>
      <c r="Z97" s="26">
        <v>0</v>
      </c>
    </row>
    <row r="98" spans="22:26" ht="15.75" customHeight="1" x14ac:dyDescent="0.25">
      <c r="V98">
        <v>96</v>
      </c>
      <c r="W98" s="25">
        <f>IF('INVENTARIO DE INTERESES Y PREFE'!B99="x",2,0)</f>
        <v>0</v>
      </c>
      <c r="X98" s="26">
        <f>IF('INVENTARIO DE INTERESES Y PREFE'!C99="x",1,0)</f>
        <v>0</v>
      </c>
      <c r="Y98" s="26">
        <v>0</v>
      </c>
      <c r="Z98" s="26">
        <v>0</v>
      </c>
    </row>
    <row r="99" spans="22:26" ht="15.75" customHeight="1" x14ac:dyDescent="0.25">
      <c r="V99">
        <v>97</v>
      </c>
      <c r="W99" s="25">
        <f>IF('INVENTARIO DE INTERESES Y PREFE'!B100="x",2,0)</f>
        <v>0</v>
      </c>
      <c r="X99" s="26">
        <f>IF('INVENTARIO DE INTERESES Y PREFE'!C100="x",1,0)</f>
        <v>0</v>
      </c>
      <c r="Y99" s="26">
        <v>0</v>
      </c>
      <c r="Z99" s="26">
        <v>0</v>
      </c>
    </row>
    <row r="100" spans="22:26" ht="15.75" customHeight="1" x14ac:dyDescent="0.25">
      <c r="V100">
        <v>98</v>
      </c>
      <c r="W100" s="25">
        <f>IF('INVENTARIO DE INTERESES Y PREFE'!B101="x",2,0)</f>
        <v>0</v>
      </c>
      <c r="X100" s="26">
        <f>IF('INVENTARIO DE INTERESES Y PREFE'!C101="x",1,0)</f>
        <v>0</v>
      </c>
      <c r="Y100" s="26">
        <v>0</v>
      </c>
      <c r="Z100" s="26">
        <v>0</v>
      </c>
    </row>
    <row r="101" spans="22:26" ht="15.75" customHeight="1" x14ac:dyDescent="0.25">
      <c r="V101">
        <v>99</v>
      </c>
      <c r="W101" s="25">
        <f>IF('INVENTARIO DE INTERESES Y PREFE'!B102="x",2,0)</f>
        <v>0</v>
      </c>
      <c r="X101" s="26">
        <f>IF('INVENTARIO DE INTERESES Y PREFE'!C102="x",1,0)</f>
        <v>0</v>
      </c>
      <c r="Y101" s="26">
        <v>0</v>
      </c>
      <c r="Z101" s="26">
        <v>0</v>
      </c>
    </row>
    <row r="102" spans="22:26" ht="15.75" customHeight="1" x14ac:dyDescent="0.25">
      <c r="V102">
        <v>100</v>
      </c>
      <c r="W102" s="25">
        <f>IF('INVENTARIO DE INTERESES Y PREFE'!B103="x",2,0)</f>
        <v>0</v>
      </c>
      <c r="X102" s="26">
        <f>IF('INVENTARIO DE INTERESES Y PREFE'!C103="x",1,0)</f>
        <v>0</v>
      </c>
      <c r="Y102" s="26">
        <v>0</v>
      </c>
      <c r="Z102" s="26">
        <v>0</v>
      </c>
    </row>
    <row r="103" spans="22:26" ht="15.75" customHeight="1" x14ac:dyDescent="0.25">
      <c r="V103">
        <v>101</v>
      </c>
      <c r="W103" s="25">
        <f>IF('INVENTARIO DE INTERESES Y PREFE'!B104="x",2,0)</f>
        <v>0</v>
      </c>
      <c r="X103" s="26">
        <f>IF('INVENTARIO DE INTERESES Y PREFE'!C104="x",1,0)</f>
        <v>0</v>
      </c>
      <c r="Y103" s="26">
        <v>0</v>
      </c>
      <c r="Z103" s="26">
        <v>0</v>
      </c>
    </row>
    <row r="104" spans="22:26" ht="15.75" customHeight="1" x14ac:dyDescent="0.25">
      <c r="V104">
        <v>102</v>
      </c>
      <c r="W104" s="25">
        <f>IF('INVENTARIO DE INTERESES Y PREFE'!B105="x",2,0)</f>
        <v>0</v>
      </c>
      <c r="X104" s="26">
        <f>IF('INVENTARIO DE INTERESES Y PREFE'!C105="x",1,0)</f>
        <v>0</v>
      </c>
      <c r="Y104" s="26">
        <v>0</v>
      </c>
      <c r="Z104" s="26">
        <v>0</v>
      </c>
    </row>
    <row r="105" spans="22:26" ht="15.75" customHeight="1" x14ac:dyDescent="0.25">
      <c r="V105">
        <v>103</v>
      </c>
      <c r="W105" s="25">
        <f>IF('INVENTARIO DE INTERESES Y PREFE'!B106="x",2,0)</f>
        <v>0</v>
      </c>
      <c r="X105" s="26">
        <f>IF('INVENTARIO DE INTERESES Y PREFE'!C106="x",1,0)</f>
        <v>0</v>
      </c>
      <c r="Y105" s="26">
        <v>0</v>
      </c>
      <c r="Z105" s="26">
        <v>0</v>
      </c>
    </row>
    <row r="106" spans="22:26" ht="15.75" customHeight="1" x14ac:dyDescent="0.25">
      <c r="V106">
        <v>104</v>
      </c>
      <c r="W106" s="25">
        <f>IF('INVENTARIO DE INTERESES Y PREFE'!B107="x",2,0)</f>
        <v>0</v>
      </c>
      <c r="X106" s="26">
        <f>IF('INVENTARIO DE INTERESES Y PREFE'!C107="x",1,0)</f>
        <v>0</v>
      </c>
      <c r="Y106" s="26">
        <v>0</v>
      </c>
      <c r="Z106" s="26">
        <v>0</v>
      </c>
    </row>
    <row r="107" spans="22:26" ht="15.75" customHeight="1" x14ac:dyDescent="0.25">
      <c r="V107">
        <v>105</v>
      </c>
      <c r="W107" s="25">
        <f>IF('INVENTARIO DE INTERESES Y PREFE'!B108="x",2,0)</f>
        <v>0</v>
      </c>
      <c r="X107" s="26">
        <f>IF('INVENTARIO DE INTERESES Y PREFE'!C108="x",1,0)</f>
        <v>0</v>
      </c>
      <c r="Y107" s="26">
        <v>0</v>
      </c>
      <c r="Z107" s="26">
        <v>0</v>
      </c>
    </row>
    <row r="108" spans="22:26" ht="15.75" customHeight="1" x14ac:dyDescent="0.25">
      <c r="V108">
        <v>106</v>
      </c>
      <c r="W108" s="25">
        <f>IF('INVENTARIO DE INTERESES Y PREFE'!B109="x",2,0)</f>
        <v>0</v>
      </c>
      <c r="X108" s="26">
        <f>IF('INVENTARIO DE INTERESES Y PREFE'!C109="x",1,0)</f>
        <v>0</v>
      </c>
      <c r="Y108" s="26">
        <v>0</v>
      </c>
      <c r="Z108" s="26">
        <v>0</v>
      </c>
    </row>
    <row r="109" spans="22:26" ht="15.75" customHeight="1" x14ac:dyDescent="0.25">
      <c r="V109">
        <v>107</v>
      </c>
      <c r="W109" s="25">
        <f>IF('INVENTARIO DE INTERESES Y PREFE'!B110="x",2,0)</f>
        <v>0</v>
      </c>
      <c r="X109" s="26">
        <f>IF('INVENTARIO DE INTERESES Y PREFE'!C110="x",1,0)</f>
        <v>0</v>
      </c>
      <c r="Y109" s="26">
        <v>0</v>
      </c>
      <c r="Z109" s="26">
        <v>0</v>
      </c>
    </row>
    <row r="110" spans="22:26" ht="15.75" customHeight="1" x14ac:dyDescent="0.25">
      <c r="V110">
        <v>108</v>
      </c>
      <c r="W110" s="25">
        <f>IF('INVENTARIO DE INTERESES Y PREFE'!B111="x",2,0)</f>
        <v>0</v>
      </c>
      <c r="X110" s="26">
        <f>IF('INVENTARIO DE INTERESES Y PREFE'!C111="x",1,0)</f>
        <v>0</v>
      </c>
      <c r="Y110" s="26">
        <v>0</v>
      </c>
      <c r="Z110" s="26">
        <v>0</v>
      </c>
    </row>
    <row r="111" spans="22:26" ht="15.75" customHeight="1" x14ac:dyDescent="0.25">
      <c r="V111">
        <v>109</v>
      </c>
      <c r="W111" s="25">
        <f>IF('INVENTARIO DE INTERESES Y PREFE'!B112="x",2,0)</f>
        <v>0</v>
      </c>
      <c r="X111" s="26">
        <f>IF('INVENTARIO DE INTERESES Y PREFE'!C112="x",1,0)</f>
        <v>0</v>
      </c>
      <c r="Y111" s="26">
        <v>0</v>
      </c>
      <c r="Z111" s="26">
        <v>0</v>
      </c>
    </row>
    <row r="112" spans="22:26" ht="15.75" customHeight="1" x14ac:dyDescent="0.25">
      <c r="V112">
        <v>110</v>
      </c>
      <c r="W112" s="25">
        <f>IF('INVENTARIO DE INTERESES Y PREFE'!B113="x",2,0)</f>
        <v>0</v>
      </c>
      <c r="X112" s="26">
        <f>IF('INVENTARIO DE INTERESES Y PREFE'!C113="x",1,0)</f>
        <v>0</v>
      </c>
      <c r="Y112" s="26">
        <v>0</v>
      </c>
      <c r="Z112" s="26">
        <v>0</v>
      </c>
    </row>
    <row r="113" spans="22:26" ht="15.75" customHeight="1" x14ac:dyDescent="0.25">
      <c r="V113">
        <v>111</v>
      </c>
      <c r="W113" s="25">
        <f>IF('INVENTARIO DE INTERESES Y PREFE'!B114="x",2,0)</f>
        <v>0</v>
      </c>
      <c r="X113" s="26">
        <f>IF('INVENTARIO DE INTERESES Y PREFE'!C114="x",1,0)</f>
        <v>0</v>
      </c>
      <c r="Y113" s="26">
        <v>0</v>
      </c>
      <c r="Z113" s="26">
        <v>0</v>
      </c>
    </row>
    <row r="114" spans="22:26" ht="15.75" customHeight="1" x14ac:dyDescent="0.25">
      <c r="V114">
        <v>112</v>
      </c>
      <c r="W114" s="25">
        <f>IF('INVENTARIO DE INTERESES Y PREFE'!B115="x",2,0)</f>
        <v>0</v>
      </c>
      <c r="X114" s="26">
        <f>IF('INVENTARIO DE INTERESES Y PREFE'!C115="x",1,0)</f>
        <v>0</v>
      </c>
      <c r="Y114" s="26">
        <v>0</v>
      </c>
      <c r="Z114" s="26">
        <v>0</v>
      </c>
    </row>
    <row r="115" spans="22:26" ht="15.75" customHeight="1" x14ac:dyDescent="0.25">
      <c r="V115">
        <v>113</v>
      </c>
      <c r="W115" s="25">
        <f>IF('INVENTARIO DE INTERESES Y PREFE'!B116="x",2,0)</f>
        <v>0</v>
      </c>
      <c r="X115" s="26">
        <f>IF('INVENTARIO DE INTERESES Y PREFE'!C116="x",1,0)</f>
        <v>0</v>
      </c>
      <c r="Y115" s="26">
        <v>0</v>
      </c>
      <c r="Z115" s="26">
        <v>0</v>
      </c>
    </row>
    <row r="116" spans="22:26" ht="15.75" customHeight="1" x14ac:dyDescent="0.25">
      <c r="V116">
        <v>114</v>
      </c>
      <c r="W116" s="25">
        <f>IF('INVENTARIO DE INTERESES Y PREFE'!B117="x",2,0)</f>
        <v>0</v>
      </c>
      <c r="X116" s="26">
        <f>IF('INVENTARIO DE INTERESES Y PREFE'!C117="x",1,0)</f>
        <v>0</v>
      </c>
      <c r="Y116" s="26">
        <v>0</v>
      </c>
      <c r="Z116" s="26">
        <v>0</v>
      </c>
    </row>
    <row r="117" spans="22:26" ht="15.75" customHeight="1" x14ac:dyDescent="0.25">
      <c r="V117">
        <v>115</v>
      </c>
      <c r="W117" s="25">
        <f>IF('INVENTARIO DE INTERESES Y PREFE'!B118="x",2,0)</f>
        <v>0</v>
      </c>
      <c r="X117" s="26">
        <f>IF('INVENTARIO DE INTERESES Y PREFE'!C118="x",1,0)</f>
        <v>0</v>
      </c>
      <c r="Y117" s="26">
        <v>0</v>
      </c>
      <c r="Z117" s="26">
        <v>0</v>
      </c>
    </row>
    <row r="118" spans="22:26" ht="15.75" customHeight="1" x14ac:dyDescent="0.25">
      <c r="V118">
        <v>116</v>
      </c>
      <c r="W118" s="25">
        <f>IF('INVENTARIO DE INTERESES Y PREFE'!B119="x",2,0)</f>
        <v>0</v>
      </c>
      <c r="X118" s="26">
        <f>IF('INVENTARIO DE INTERESES Y PREFE'!C119="x",1,0)</f>
        <v>0</v>
      </c>
      <c r="Y118" s="26">
        <v>0</v>
      </c>
      <c r="Z118" s="26">
        <v>0</v>
      </c>
    </row>
    <row r="119" spans="22:26" ht="15.75" customHeight="1" x14ac:dyDescent="0.25">
      <c r="V119">
        <v>117</v>
      </c>
      <c r="W119" s="25">
        <f>IF('INVENTARIO DE INTERESES Y PREFE'!B120="x",2,0)</f>
        <v>0</v>
      </c>
      <c r="X119" s="26">
        <f>IF('INVENTARIO DE INTERESES Y PREFE'!C120="x",1,0)</f>
        <v>0</v>
      </c>
      <c r="Y119" s="26">
        <v>0</v>
      </c>
      <c r="Z119" s="26">
        <v>0</v>
      </c>
    </row>
    <row r="120" spans="22:26" ht="15.75" customHeight="1" x14ac:dyDescent="0.25">
      <c r="V120">
        <v>118</v>
      </c>
      <c r="W120" s="25">
        <f>IF('INVENTARIO DE INTERESES Y PREFE'!B121="x",2,0)</f>
        <v>0</v>
      </c>
      <c r="X120" s="26">
        <f>IF('INVENTARIO DE INTERESES Y PREFE'!C121="x",1,0)</f>
        <v>0</v>
      </c>
      <c r="Y120" s="26">
        <v>0</v>
      </c>
      <c r="Z120" s="26">
        <v>0</v>
      </c>
    </row>
    <row r="121" spans="22:26" ht="15.75" customHeight="1" x14ac:dyDescent="0.25">
      <c r="V121">
        <v>119</v>
      </c>
      <c r="W121" s="25">
        <f>IF('INVENTARIO DE INTERESES Y PREFE'!B122="x",2,0)</f>
        <v>0</v>
      </c>
      <c r="X121" s="26">
        <f>IF('INVENTARIO DE INTERESES Y PREFE'!C122="x",1,0)</f>
        <v>0</v>
      </c>
      <c r="Y121" s="26">
        <v>0</v>
      </c>
      <c r="Z121" s="26">
        <v>0</v>
      </c>
    </row>
    <row r="122" spans="22:26" ht="15.75" customHeight="1" x14ac:dyDescent="0.25">
      <c r="V122">
        <v>120</v>
      </c>
      <c r="W122" s="25">
        <f>IF('INVENTARIO DE INTERESES Y PREFE'!B123="x",2,0)</f>
        <v>0</v>
      </c>
      <c r="X122" s="26">
        <f>IF('INVENTARIO DE INTERESES Y PREFE'!C123="x",1,0)</f>
        <v>0</v>
      </c>
      <c r="Y122" s="26">
        <v>0</v>
      </c>
      <c r="Z122" s="26">
        <v>0</v>
      </c>
    </row>
    <row r="123" spans="22:26" ht="15.75" customHeight="1" x14ac:dyDescent="0.25">
      <c r="V123">
        <v>121</v>
      </c>
      <c r="W123" s="25">
        <f>IF('INVENTARIO DE INTERESES Y PREFE'!B124="x",2,0)</f>
        <v>0</v>
      </c>
      <c r="X123" s="26">
        <f>IF('INVENTARIO DE INTERESES Y PREFE'!C124="x",1,0)</f>
        <v>0</v>
      </c>
      <c r="Y123" s="26">
        <v>0</v>
      </c>
      <c r="Z123" s="26">
        <v>0</v>
      </c>
    </row>
    <row r="124" spans="22:26" ht="15.75" customHeight="1" x14ac:dyDescent="0.25">
      <c r="V124">
        <v>122</v>
      </c>
      <c r="W124" s="25">
        <f>IF('INVENTARIO DE INTERESES Y PREFE'!B125="x",2,0)</f>
        <v>0</v>
      </c>
      <c r="X124" s="26">
        <f>IF('INVENTARIO DE INTERESES Y PREFE'!C125="x",1,0)</f>
        <v>0</v>
      </c>
      <c r="Y124" s="26">
        <v>0</v>
      </c>
      <c r="Z124" s="26">
        <v>0</v>
      </c>
    </row>
    <row r="125" spans="22:26" ht="15.75" customHeight="1" x14ac:dyDescent="0.25">
      <c r="V125">
        <v>123</v>
      </c>
      <c r="W125" s="25">
        <f>IF('INVENTARIO DE INTERESES Y PREFE'!B126="x",2,0)</f>
        <v>0</v>
      </c>
      <c r="X125" s="26">
        <f>IF('INVENTARIO DE INTERESES Y PREFE'!C126="x",1,0)</f>
        <v>0</v>
      </c>
      <c r="Y125" s="26">
        <v>0</v>
      </c>
      <c r="Z125" s="26">
        <v>0</v>
      </c>
    </row>
    <row r="126" spans="22:26" ht="15.75" customHeight="1" x14ac:dyDescent="0.25">
      <c r="V126">
        <v>124</v>
      </c>
      <c r="W126" s="25">
        <f>IF('INVENTARIO DE INTERESES Y PREFE'!B127="x",2,0)</f>
        <v>0</v>
      </c>
      <c r="X126" s="26">
        <f>IF('INVENTARIO DE INTERESES Y PREFE'!C127="x",1,0)</f>
        <v>0</v>
      </c>
      <c r="Y126" s="26">
        <v>0</v>
      </c>
      <c r="Z126" s="26">
        <v>0</v>
      </c>
    </row>
    <row r="127" spans="22:26" ht="15.75" customHeight="1" x14ac:dyDescent="0.25">
      <c r="V127">
        <v>125</v>
      </c>
      <c r="W127" s="25">
        <f>IF('INVENTARIO DE INTERESES Y PREFE'!B128="x",2,0)</f>
        <v>0</v>
      </c>
      <c r="X127" s="26">
        <f>IF('INVENTARIO DE INTERESES Y PREFE'!C128="x",1,0)</f>
        <v>0</v>
      </c>
      <c r="Y127" s="26">
        <v>0</v>
      </c>
      <c r="Z127" s="26">
        <v>0</v>
      </c>
    </row>
    <row r="128" spans="22:26" ht="15.75" customHeight="1" x14ac:dyDescent="0.25">
      <c r="V128">
        <v>126</v>
      </c>
      <c r="W128" s="25">
        <f>IF('INVENTARIO DE INTERESES Y PREFE'!B129="x",2,0)</f>
        <v>0</v>
      </c>
      <c r="X128" s="26">
        <f>IF('INVENTARIO DE INTERESES Y PREFE'!C129="x",1,0)</f>
        <v>0</v>
      </c>
      <c r="Y128" s="26">
        <v>0</v>
      </c>
      <c r="Z128" s="26">
        <v>0</v>
      </c>
    </row>
    <row r="129" spans="22:26" ht="15.75" customHeight="1" x14ac:dyDescent="0.25">
      <c r="V129">
        <v>127</v>
      </c>
      <c r="W129" s="25">
        <f>IF('INVENTARIO DE INTERESES Y PREFE'!B130="x",2,0)</f>
        <v>0</v>
      </c>
      <c r="X129" s="26">
        <f>IF('INVENTARIO DE INTERESES Y PREFE'!C130="x",1,0)</f>
        <v>0</v>
      </c>
      <c r="Y129" s="26">
        <v>0</v>
      </c>
      <c r="Z129" s="26">
        <v>0</v>
      </c>
    </row>
    <row r="130" spans="22:26" ht="15.75" customHeight="1" x14ac:dyDescent="0.25">
      <c r="V130">
        <v>128</v>
      </c>
      <c r="W130" s="25">
        <f>IF('INVENTARIO DE INTERESES Y PREFE'!B131="x",2,0)</f>
        <v>0</v>
      </c>
      <c r="X130" s="26">
        <f>IF('INVENTARIO DE INTERESES Y PREFE'!C131="x",1,0)</f>
        <v>0</v>
      </c>
      <c r="Y130" s="26">
        <v>0</v>
      </c>
      <c r="Z130" s="26">
        <v>0</v>
      </c>
    </row>
    <row r="131" spans="22:26" ht="15.75" customHeight="1" x14ac:dyDescent="0.25">
      <c r="V131">
        <v>129</v>
      </c>
      <c r="W131" s="25">
        <f>IF('INVENTARIO DE INTERESES Y PREFE'!B132="x",2,0)</f>
        <v>0</v>
      </c>
      <c r="X131" s="26">
        <f>IF('INVENTARIO DE INTERESES Y PREFE'!C132="x",1,0)</f>
        <v>0</v>
      </c>
      <c r="Y131" s="26">
        <v>0</v>
      </c>
      <c r="Z131" s="26">
        <v>0</v>
      </c>
    </row>
    <row r="132" spans="22:26" ht="15.75" customHeight="1" x14ac:dyDescent="0.25">
      <c r="V132">
        <v>130</v>
      </c>
      <c r="W132" s="25">
        <f>IF('INVENTARIO DE INTERESES Y PREFE'!B133="x",2,0)</f>
        <v>0</v>
      </c>
      <c r="X132" s="26">
        <f>IF('INVENTARIO DE INTERESES Y PREFE'!C133="x",1,0)</f>
        <v>0</v>
      </c>
      <c r="Y132" s="26">
        <v>0</v>
      </c>
      <c r="Z132" s="26">
        <v>0</v>
      </c>
    </row>
    <row r="133" spans="22:26" ht="15.75" customHeight="1" x14ac:dyDescent="0.25">
      <c r="V133">
        <v>131</v>
      </c>
      <c r="W133" s="25">
        <f>IF('INVENTARIO DE INTERESES Y PREFE'!B134="x",2,0)</f>
        <v>0</v>
      </c>
      <c r="X133" s="26">
        <f>IF('INVENTARIO DE INTERESES Y PREFE'!C134="x",1,0)</f>
        <v>0</v>
      </c>
      <c r="Y133" s="26">
        <v>0</v>
      </c>
      <c r="Z133" s="26">
        <v>0</v>
      </c>
    </row>
    <row r="134" spans="22:26" ht="15.75" customHeight="1" x14ac:dyDescent="0.25">
      <c r="V134">
        <v>132</v>
      </c>
      <c r="W134" s="25">
        <f>IF('INVENTARIO DE INTERESES Y PREFE'!B135="x",2,0)</f>
        <v>0</v>
      </c>
      <c r="X134" s="26">
        <f>IF('INVENTARIO DE INTERESES Y PREFE'!C135="x",1,0)</f>
        <v>0</v>
      </c>
      <c r="Y134" s="26">
        <v>0</v>
      </c>
      <c r="Z134" s="26">
        <v>0</v>
      </c>
    </row>
    <row r="135" spans="22:26" ht="15.75" customHeight="1" x14ac:dyDescent="0.25">
      <c r="V135">
        <v>133</v>
      </c>
      <c r="W135" s="25">
        <f>IF('INVENTARIO DE INTERESES Y PREFE'!B136="x",2,0)</f>
        <v>0</v>
      </c>
      <c r="X135" s="26">
        <f>IF('INVENTARIO DE INTERESES Y PREFE'!C136="x",1,0)</f>
        <v>0</v>
      </c>
      <c r="Y135" s="26">
        <v>0</v>
      </c>
      <c r="Z135" s="26">
        <v>0</v>
      </c>
    </row>
    <row r="136" spans="22:26" ht="15.75" customHeight="1" x14ac:dyDescent="0.25">
      <c r="V136">
        <v>134</v>
      </c>
      <c r="W136" s="25">
        <f>IF('INVENTARIO DE INTERESES Y PREFE'!B137="x",2,0)</f>
        <v>0</v>
      </c>
      <c r="X136" s="26">
        <f>IF('INVENTARIO DE INTERESES Y PREFE'!C137="x",1,0)</f>
        <v>0</v>
      </c>
      <c r="Y136" s="26">
        <v>0</v>
      </c>
      <c r="Z136" s="26">
        <v>0</v>
      </c>
    </row>
    <row r="137" spans="22:26" ht="15.75" customHeight="1" x14ac:dyDescent="0.25">
      <c r="V137">
        <v>135</v>
      </c>
      <c r="W137" s="25">
        <f>IF('INVENTARIO DE INTERESES Y PREFE'!B138="x",2,0)</f>
        <v>0</v>
      </c>
      <c r="X137" s="26">
        <f>IF('INVENTARIO DE INTERESES Y PREFE'!C138="x",1,0)</f>
        <v>0</v>
      </c>
      <c r="Y137" s="26">
        <v>0</v>
      </c>
      <c r="Z137" s="26">
        <v>0</v>
      </c>
    </row>
    <row r="138" spans="22:26" ht="15.75" customHeight="1" x14ac:dyDescent="0.25">
      <c r="V138">
        <v>136</v>
      </c>
      <c r="W138" s="25">
        <f>IF('INVENTARIO DE INTERESES Y PREFE'!B139="x",2,0)</f>
        <v>0</v>
      </c>
      <c r="X138" s="26">
        <f>IF('INVENTARIO DE INTERESES Y PREFE'!C139="x",1,0)</f>
        <v>0</v>
      </c>
      <c r="Y138" s="26">
        <v>0</v>
      </c>
      <c r="Z138" s="26">
        <v>0</v>
      </c>
    </row>
    <row r="139" spans="22:26" ht="15.75" customHeight="1" x14ac:dyDescent="0.25">
      <c r="V139">
        <v>137</v>
      </c>
      <c r="W139" s="25">
        <f>IF('INVENTARIO DE INTERESES Y PREFE'!B140="x",2,0)</f>
        <v>0</v>
      </c>
      <c r="X139" s="26">
        <f>IF('INVENTARIO DE INTERESES Y PREFE'!C140="x",1,0)</f>
        <v>0</v>
      </c>
      <c r="Y139" s="26">
        <v>0</v>
      </c>
      <c r="Z139" s="26">
        <v>0</v>
      </c>
    </row>
    <row r="140" spans="22:26" ht="15.75" customHeight="1" x14ac:dyDescent="0.25">
      <c r="V140">
        <v>138</v>
      </c>
      <c r="W140" s="25">
        <f>IF('INVENTARIO DE INTERESES Y PREFE'!B141="x",2,0)</f>
        <v>0</v>
      </c>
      <c r="X140" s="26">
        <f>IF('INVENTARIO DE INTERESES Y PREFE'!C141="x",1,0)</f>
        <v>0</v>
      </c>
      <c r="Y140" s="26">
        <v>0</v>
      </c>
      <c r="Z140" s="26">
        <v>0</v>
      </c>
    </row>
    <row r="141" spans="22:26" ht="15.75" customHeight="1" x14ac:dyDescent="0.25">
      <c r="V141">
        <v>139</v>
      </c>
      <c r="W141" s="25">
        <f>IF('INVENTARIO DE INTERESES Y PREFE'!B142="x",2,0)</f>
        <v>0</v>
      </c>
      <c r="X141" s="26">
        <f>IF('INVENTARIO DE INTERESES Y PREFE'!C142="x",1,0)</f>
        <v>0</v>
      </c>
      <c r="Y141" s="26">
        <v>0</v>
      </c>
      <c r="Z141" s="26">
        <v>0</v>
      </c>
    </row>
    <row r="142" spans="22:26" ht="15.75" customHeight="1" x14ac:dyDescent="0.25">
      <c r="V142">
        <v>140</v>
      </c>
      <c r="W142" s="25">
        <f>IF('INVENTARIO DE INTERESES Y PREFE'!B143="x",2,0)</f>
        <v>0</v>
      </c>
      <c r="X142" s="26">
        <f>IF('INVENTARIO DE INTERESES Y PREFE'!C143="x",1,0)</f>
        <v>0</v>
      </c>
      <c r="Y142" s="26">
        <v>0</v>
      </c>
      <c r="Z142" s="26">
        <v>0</v>
      </c>
    </row>
    <row r="143" spans="22:26" ht="15.75" customHeight="1" x14ac:dyDescent="0.25">
      <c r="V143">
        <v>141</v>
      </c>
      <c r="W143" s="25">
        <f>IF('INVENTARIO DE INTERESES Y PREFE'!B144="x",2,0)</f>
        <v>0</v>
      </c>
      <c r="X143" s="26">
        <f>IF('INVENTARIO DE INTERESES Y PREFE'!C144="x",1,0)</f>
        <v>0</v>
      </c>
      <c r="Y143" s="26">
        <v>0</v>
      </c>
      <c r="Z143" s="26">
        <v>0</v>
      </c>
    </row>
    <row r="144" spans="22:26" ht="15.75" customHeight="1" x14ac:dyDescent="0.25">
      <c r="V144">
        <v>142</v>
      </c>
      <c r="W144" s="25">
        <f>IF('INVENTARIO DE INTERESES Y PREFE'!B145="x",2,0)</f>
        <v>0</v>
      </c>
      <c r="X144" s="26">
        <f>IF('INVENTARIO DE INTERESES Y PREFE'!C145="x",1,0)</f>
        <v>0</v>
      </c>
      <c r="Y144" s="26">
        <v>0</v>
      </c>
      <c r="Z144" s="26">
        <v>0</v>
      </c>
    </row>
    <row r="145" spans="22:26" ht="15.75" customHeight="1" x14ac:dyDescent="0.25">
      <c r="V145">
        <v>143</v>
      </c>
      <c r="W145" s="25">
        <f>IF('INVENTARIO DE INTERESES Y PREFE'!B146="x",2,0)</f>
        <v>0</v>
      </c>
      <c r="X145" s="26">
        <f>IF('INVENTARIO DE INTERESES Y PREFE'!C146="x",1,0)</f>
        <v>0</v>
      </c>
      <c r="Y145" s="26">
        <v>0</v>
      </c>
      <c r="Z145" s="26">
        <v>0</v>
      </c>
    </row>
    <row r="146" spans="22:26" ht="15.75" customHeight="1" x14ac:dyDescent="0.25">
      <c r="V146">
        <v>144</v>
      </c>
      <c r="W146" s="25">
        <f>IF('INVENTARIO DE INTERESES Y PREFE'!B147="x",2,0)</f>
        <v>0</v>
      </c>
      <c r="X146" s="26">
        <f>IF('INVENTARIO DE INTERESES Y PREFE'!C147="x",1,0)</f>
        <v>0</v>
      </c>
      <c r="Y146" s="26">
        <v>0</v>
      </c>
      <c r="Z146" s="26">
        <v>0</v>
      </c>
    </row>
    <row r="147" spans="22:26" ht="15.75" customHeight="1" x14ac:dyDescent="0.25">
      <c r="V147">
        <v>145</v>
      </c>
      <c r="W147" s="25">
        <f>IF('INVENTARIO DE INTERESES Y PREFE'!B148="x",2,0)</f>
        <v>0</v>
      </c>
      <c r="X147" s="26">
        <f>IF('INVENTARIO DE INTERESES Y PREFE'!C148="x",1,0)</f>
        <v>0</v>
      </c>
      <c r="Y147" s="26">
        <v>0</v>
      </c>
      <c r="Z147" s="26">
        <v>0</v>
      </c>
    </row>
    <row r="148" spans="22:26" ht="15.75" customHeight="1" x14ac:dyDescent="0.25">
      <c r="V148">
        <v>146</v>
      </c>
      <c r="W148" s="25">
        <f>IF('INVENTARIO DE INTERESES Y PREFE'!B149="x",2,0)</f>
        <v>0</v>
      </c>
      <c r="X148" s="26">
        <f>IF('INVENTARIO DE INTERESES Y PREFE'!C149="x",1,0)</f>
        <v>0</v>
      </c>
      <c r="Y148" s="26">
        <v>0</v>
      </c>
      <c r="Z148" s="26">
        <v>0</v>
      </c>
    </row>
    <row r="149" spans="22:26" ht="15.75" customHeight="1" x14ac:dyDescent="0.25">
      <c r="V149">
        <v>147</v>
      </c>
      <c r="W149" s="25">
        <f>IF('INVENTARIO DE INTERESES Y PREFE'!B150="x",2,0)</f>
        <v>0</v>
      </c>
      <c r="X149" s="26">
        <f>IF('INVENTARIO DE INTERESES Y PREFE'!C150="x",1,0)</f>
        <v>0</v>
      </c>
      <c r="Y149" s="26">
        <v>0</v>
      </c>
      <c r="Z149" s="26">
        <v>0</v>
      </c>
    </row>
    <row r="150" spans="22:26" ht="15.75" customHeight="1" x14ac:dyDescent="0.25">
      <c r="V150">
        <v>148</v>
      </c>
      <c r="W150" s="25">
        <f>IF('INVENTARIO DE INTERESES Y PREFE'!B151="x",2,0)</f>
        <v>0</v>
      </c>
      <c r="X150" s="26">
        <f>IF('INVENTARIO DE INTERESES Y PREFE'!C151="x",1,0)</f>
        <v>0</v>
      </c>
      <c r="Y150" s="26">
        <v>0</v>
      </c>
      <c r="Z150" s="26">
        <v>0</v>
      </c>
    </row>
    <row r="151" spans="22:26" ht="15.75" customHeight="1" x14ac:dyDescent="0.25">
      <c r="V151">
        <v>149</v>
      </c>
      <c r="W151" s="25">
        <f>IF('INVENTARIO DE INTERESES Y PREFE'!B152="x",2,0)</f>
        <v>0</v>
      </c>
      <c r="X151" s="26">
        <f>IF('INVENTARIO DE INTERESES Y PREFE'!C152="x",1,0)</f>
        <v>0</v>
      </c>
      <c r="Y151" s="26">
        <v>0</v>
      </c>
      <c r="Z151" s="26">
        <v>0</v>
      </c>
    </row>
    <row r="152" spans="22:26" ht="15.75" customHeight="1" x14ac:dyDescent="0.25">
      <c r="V152">
        <v>150</v>
      </c>
      <c r="W152" s="25">
        <f>IF('INVENTARIO DE INTERESES Y PREFE'!B153="x",2,0)</f>
        <v>0</v>
      </c>
      <c r="X152" s="26">
        <f>IF('INVENTARIO DE INTERESES Y PREFE'!C153="x",1,0)</f>
        <v>0</v>
      </c>
      <c r="Y152" s="26">
        <v>0</v>
      </c>
      <c r="Z152" s="26">
        <v>0</v>
      </c>
    </row>
    <row r="153" spans="22:26" ht="15.75" customHeight="1" x14ac:dyDescent="0.25">
      <c r="V153">
        <v>151</v>
      </c>
      <c r="W153" s="25">
        <f>IF('INVENTARIO DE INTERESES Y PREFE'!B154="x",2,0)</f>
        <v>0</v>
      </c>
      <c r="X153" s="26">
        <f>IF('INVENTARIO DE INTERESES Y PREFE'!C154="x",1,0)</f>
        <v>0</v>
      </c>
      <c r="Y153" s="26">
        <v>0</v>
      </c>
      <c r="Z153" s="26">
        <v>0</v>
      </c>
    </row>
    <row r="154" spans="22:26" ht="15.75" customHeight="1" x14ac:dyDescent="0.25">
      <c r="V154">
        <v>152</v>
      </c>
      <c r="W154" s="25">
        <f>IF('INVENTARIO DE INTERESES Y PREFE'!B155="x",2,0)</f>
        <v>0</v>
      </c>
      <c r="X154" s="26">
        <f>IF('INVENTARIO DE INTERESES Y PREFE'!C155="x",1,0)</f>
        <v>0</v>
      </c>
      <c r="Y154" s="26">
        <v>0</v>
      </c>
      <c r="Z154" s="26">
        <v>0</v>
      </c>
    </row>
    <row r="155" spans="22:26" ht="15.75" customHeight="1" x14ac:dyDescent="0.25">
      <c r="V155">
        <v>153</v>
      </c>
      <c r="W155" s="25">
        <f>IF('INVENTARIO DE INTERESES Y PREFE'!B156="x",2,0)</f>
        <v>0</v>
      </c>
      <c r="X155" s="26">
        <f>IF('INVENTARIO DE INTERESES Y PREFE'!C156="x",1,0)</f>
        <v>0</v>
      </c>
      <c r="Y155" s="26">
        <v>0</v>
      </c>
      <c r="Z155" s="26">
        <v>0</v>
      </c>
    </row>
    <row r="156" spans="22:26" ht="15.75" customHeight="1" x14ac:dyDescent="0.25">
      <c r="V156">
        <v>154</v>
      </c>
      <c r="W156" s="25">
        <f>IF('INVENTARIO DE INTERESES Y PREFE'!B157="x",2,0)</f>
        <v>0</v>
      </c>
      <c r="X156" s="26">
        <f>IF('INVENTARIO DE INTERESES Y PREFE'!C157="x",1,0)</f>
        <v>0</v>
      </c>
      <c r="Y156" s="26">
        <v>0</v>
      </c>
      <c r="Z156" s="26">
        <v>0</v>
      </c>
    </row>
    <row r="157" spans="22:26" ht="15.75" customHeight="1" x14ac:dyDescent="0.25">
      <c r="V157">
        <v>155</v>
      </c>
      <c r="W157" s="25">
        <f>IF('INVENTARIO DE INTERESES Y PREFE'!B158="x",2,0)</f>
        <v>0</v>
      </c>
      <c r="X157" s="26">
        <f>IF('INVENTARIO DE INTERESES Y PREFE'!C158="x",1,0)</f>
        <v>0</v>
      </c>
      <c r="Y157" s="26">
        <v>0</v>
      </c>
      <c r="Z157" s="26">
        <v>0</v>
      </c>
    </row>
    <row r="158" spans="22:26" ht="15.75" customHeight="1" x14ac:dyDescent="0.25">
      <c r="V158">
        <v>156</v>
      </c>
      <c r="W158" s="25">
        <f>IF('INVENTARIO DE INTERESES Y PREFE'!B159="x",2,0)</f>
        <v>0</v>
      </c>
      <c r="X158" s="26">
        <f>IF('INVENTARIO DE INTERESES Y PREFE'!C159="x",1,0)</f>
        <v>0</v>
      </c>
      <c r="Y158" s="26">
        <v>0</v>
      </c>
      <c r="Z158" s="26">
        <v>0</v>
      </c>
    </row>
    <row r="159" spans="22:26" ht="15.75" customHeight="1" x14ac:dyDescent="0.25">
      <c r="V159">
        <v>157</v>
      </c>
      <c r="W159" s="25">
        <f>IF('INVENTARIO DE INTERESES Y PREFE'!B160="x",2,0)</f>
        <v>0</v>
      </c>
      <c r="X159" s="26">
        <f>IF('INVENTARIO DE INTERESES Y PREFE'!C160="x",1,0)</f>
        <v>0</v>
      </c>
      <c r="Y159" s="26">
        <v>0</v>
      </c>
      <c r="Z159" s="26">
        <v>0</v>
      </c>
    </row>
    <row r="160" spans="22:26" ht="15.75" customHeight="1" x14ac:dyDescent="0.25">
      <c r="V160">
        <v>158</v>
      </c>
      <c r="W160" s="25">
        <f>IF('INVENTARIO DE INTERESES Y PREFE'!B161="x",2,0)</f>
        <v>0</v>
      </c>
      <c r="X160" s="26">
        <f>IF('INVENTARIO DE INTERESES Y PREFE'!C161="x",1,0)</f>
        <v>0</v>
      </c>
      <c r="Y160" s="26">
        <v>0</v>
      </c>
      <c r="Z160" s="26">
        <v>0</v>
      </c>
    </row>
    <row r="161" spans="22:26" ht="15.75" customHeight="1" x14ac:dyDescent="0.25">
      <c r="V161">
        <v>159</v>
      </c>
      <c r="W161" s="25">
        <f>IF('INVENTARIO DE INTERESES Y PREFE'!B162="x",2,0)</f>
        <v>0</v>
      </c>
      <c r="X161" s="26">
        <f>IF('INVENTARIO DE INTERESES Y PREFE'!C162="x",1,0)</f>
        <v>0</v>
      </c>
      <c r="Y161" s="26">
        <v>0</v>
      </c>
      <c r="Z161" s="26">
        <v>0</v>
      </c>
    </row>
    <row r="162" spans="22:26" ht="15.75" customHeight="1" x14ac:dyDescent="0.25">
      <c r="V162">
        <v>160</v>
      </c>
      <c r="W162" s="25">
        <f>IF('INVENTARIO DE INTERESES Y PREFE'!B163="x",2,0)</f>
        <v>0</v>
      </c>
      <c r="X162" s="26">
        <f>IF('INVENTARIO DE INTERESES Y PREFE'!C163="x",1,0)</f>
        <v>0</v>
      </c>
      <c r="Y162" s="26">
        <v>0</v>
      </c>
      <c r="Z162" s="26">
        <v>0</v>
      </c>
    </row>
    <row r="163" spans="22:26" ht="15.75" customHeight="1" x14ac:dyDescent="0.25">
      <c r="V163">
        <v>161</v>
      </c>
      <c r="W163" s="25">
        <f>IF('INVENTARIO DE INTERESES Y PREFE'!B164="x",2,0)</f>
        <v>0</v>
      </c>
      <c r="X163" s="26">
        <f>IF('INVENTARIO DE INTERESES Y PREFE'!C164="x",1,0)</f>
        <v>0</v>
      </c>
      <c r="Y163" s="26">
        <v>0</v>
      </c>
      <c r="Z163" s="26">
        <v>0</v>
      </c>
    </row>
    <row r="164" spans="22:26" ht="15.75" customHeight="1" x14ac:dyDescent="0.25">
      <c r="V164">
        <v>162</v>
      </c>
      <c r="W164" s="25">
        <f>IF('INVENTARIO DE INTERESES Y PREFE'!B165="x",2,0)</f>
        <v>0</v>
      </c>
      <c r="X164" s="26">
        <f>IF('INVENTARIO DE INTERESES Y PREFE'!C165="x",1,0)</f>
        <v>0</v>
      </c>
      <c r="Y164" s="26">
        <v>0</v>
      </c>
      <c r="Z164" s="26">
        <v>0</v>
      </c>
    </row>
    <row r="165" spans="22:26" ht="15.75" customHeight="1" x14ac:dyDescent="0.25">
      <c r="V165">
        <v>163</v>
      </c>
      <c r="W165" s="25">
        <f>IF('INVENTARIO DE INTERESES Y PREFE'!B166="x",2,0)</f>
        <v>0</v>
      </c>
      <c r="X165" s="26">
        <f>IF('INVENTARIO DE INTERESES Y PREFE'!C166="x",1,0)</f>
        <v>0</v>
      </c>
      <c r="Y165" s="26">
        <v>0</v>
      </c>
      <c r="Z165" s="26">
        <v>0</v>
      </c>
    </row>
    <row r="166" spans="22:26" ht="15.75" customHeight="1" x14ac:dyDescent="0.25">
      <c r="V166">
        <v>164</v>
      </c>
      <c r="W166" s="25">
        <f>IF('INVENTARIO DE INTERESES Y PREFE'!B167="x",2,0)</f>
        <v>0</v>
      </c>
      <c r="X166" s="26">
        <f>IF('INVENTARIO DE INTERESES Y PREFE'!C167="x",1,0)</f>
        <v>0</v>
      </c>
      <c r="Y166" s="26">
        <v>0</v>
      </c>
      <c r="Z166" s="26">
        <v>0</v>
      </c>
    </row>
    <row r="167" spans="22:26" ht="15.75" customHeight="1" x14ac:dyDescent="0.25">
      <c r="V167">
        <v>165</v>
      </c>
      <c r="W167" s="25">
        <f>IF('INVENTARIO DE INTERESES Y PREFE'!B168="x",2,0)</f>
        <v>0</v>
      </c>
      <c r="X167" s="26">
        <f>IF('INVENTARIO DE INTERESES Y PREFE'!C168="x",1,0)</f>
        <v>0</v>
      </c>
      <c r="Y167" s="26">
        <v>0</v>
      </c>
      <c r="Z167" s="26">
        <v>0</v>
      </c>
    </row>
    <row r="168" spans="22:26" ht="15.75" customHeight="1" x14ac:dyDescent="0.25">
      <c r="V168">
        <v>166</v>
      </c>
      <c r="W168" s="25">
        <f>IF('INVENTARIO DE INTERESES Y PREFE'!B169="x",2,0)</f>
        <v>0</v>
      </c>
      <c r="X168" s="26">
        <f>IF('INVENTARIO DE INTERESES Y PREFE'!C169="x",1,0)</f>
        <v>0</v>
      </c>
      <c r="Y168" s="26">
        <v>0</v>
      </c>
      <c r="Z168" s="26">
        <v>0</v>
      </c>
    </row>
    <row r="169" spans="22:26" ht="15.75" customHeight="1" x14ac:dyDescent="0.25">
      <c r="V169">
        <v>167</v>
      </c>
      <c r="W169" s="25">
        <f>IF('INVENTARIO DE INTERESES Y PREFE'!B170="x",2,0)</f>
        <v>0</v>
      </c>
      <c r="X169" s="26">
        <f>IF('INVENTARIO DE INTERESES Y PREFE'!C170="x",1,0)</f>
        <v>0</v>
      </c>
      <c r="Y169" s="26">
        <v>0</v>
      </c>
      <c r="Z169" s="26">
        <v>0</v>
      </c>
    </row>
    <row r="170" spans="22:26" ht="15.75" customHeight="1" x14ac:dyDescent="0.25">
      <c r="V170">
        <v>168</v>
      </c>
      <c r="W170" s="25">
        <f>IF('INVENTARIO DE INTERESES Y PREFE'!B171="x",2,0)</f>
        <v>0</v>
      </c>
      <c r="X170" s="26">
        <f>IF('INVENTARIO DE INTERESES Y PREFE'!C171="x",1,0)</f>
        <v>0</v>
      </c>
      <c r="Y170" s="26">
        <v>0</v>
      </c>
      <c r="Z170" s="26">
        <v>0</v>
      </c>
    </row>
    <row r="171" spans="22:26" ht="15.75" customHeight="1" x14ac:dyDescent="0.25">
      <c r="V171">
        <v>169</v>
      </c>
      <c r="W171" s="25">
        <f>IF('INVENTARIO DE INTERESES Y PREFE'!B172="x",2,0)</f>
        <v>0</v>
      </c>
      <c r="X171" s="26">
        <f>IF('INVENTARIO DE INTERESES Y PREFE'!C172="x",1,0)</f>
        <v>0</v>
      </c>
      <c r="Y171" s="26">
        <v>0</v>
      </c>
      <c r="Z171" s="26">
        <v>0</v>
      </c>
    </row>
    <row r="172" spans="22:26" ht="15.75" customHeight="1" x14ac:dyDescent="0.25">
      <c r="V172">
        <v>170</v>
      </c>
      <c r="W172" s="25">
        <f>IF('INVENTARIO DE INTERESES Y PREFE'!B173="x",2,0)</f>
        <v>0</v>
      </c>
      <c r="X172" s="26">
        <f>IF('INVENTARIO DE INTERESES Y PREFE'!C173="x",1,0)</f>
        <v>0</v>
      </c>
      <c r="Y172" s="26">
        <v>0</v>
      </c>
      <c r="Z172" s="26">
        <v>0</v>
      </c>
    </row>
    <row r="173" spans="22:26" ht="15.75" customHeight="1" x14ac:dyDescent="0.25">
      <c r="V173">
        <v>171</v>
      </c>
      <c r="W173" s="25">
        <f>IF('INVENTARIO DE INTERESES Y PREFE'!B174="x",2,0)</f>
        <v>0</v>
      </c>
      <c r="X173" s="26">
        <f>IF('INVENTARIO DE INTERESES Y PREFE'!C174="x",1,0)</f>
        <v>0</v>
      </c>
      <c r="Y173" s="26">
        <v>0</v>
      </c>
      <c r="Z173" s="26">
        <v>0</v>
      </c>
    </row>
    <row r="174" spans="22:26" ht="15.75" customHeight="1" x14ac:dyDescent="0.25">
      <c r="V174">
        <v>172</v>
      </c>
      <c r="W174" s="25">
        <f>IF('INVENTARIO DE INTERESES Y PREFE'!B175="x",2,0)</f>
        <v>0</v>
      </c>
      <c r="X174" s="26">
        <f>IF('INVENTARIO DE INTERESES Y PREFE'!C175="x",1,0)</f>
        <v>0</v>
      </c>
      <c r="Y174" s="26">
        <v>0</v>
      </c>
      <c r="Z174" s="26">
        <v>0</v>
      </c>
    </row>
    <row r="175" spans="22:26" ht="15.75" customHeight="1" x14ac:dyDescent="0.25">
      <c r="V175">
        <v>173</v>
      </c>
      <c r="W175" s="25">
        <f>IF('INVENTARIO DE INTERESES Y PREFE'!B176="x",2,0)</f>
        <v>0</v>
      </c>
      <c r="X175" s="26">
        <f>IF('INVENTARIO DE INTERESES Y PREFE'!C176="x",1,0)</f>
        <v>0</v>
      </c>
      <c r="Y175" s="26">
        <v>0</v>
      </c>
      <c r="Z175" s="26">
        <v>0</v>
      </c>
    </row>
    <row r="176" spans="22:26" ht="15.75" customHeight="1" x14ac:dyDescent="0.25">
      <c r="V176">
        <v>174</v>
      </c>
      <c r="W176" s="25">
        <f>IF('INVENTARIO DE INTERESES Y PREFE'!B177="x",2,0)</f>
        <v>0</v>
      </c>
      <c r="X176" s="26">
        <f>IF('INVENTARIO DE INTERESES Y PREFE'!C177="x",1,0)</f>
        <v>0</v>
      </c>
      <c r="Y176" s="26">
        <v>0</v>
      </c>
      <c r="Z176" s="26">
        <v>0</v>
      </c>
    </row>
    <row r="177" spans="22:26" ht="15.75" customHeight="1" x14ac:dyDescent="0.25">
      <c r="V177">
        <v>175</v>
      </c>
      <c r="W177" s="25">
        <f>IF('INVENTARIO DE INTERESES Y PREFE'!B178="x",2,0)</f>
        <v>0</v>
      </c>
      <c r="X177" s="26">
        <f>IF('INVENTARIO DE INTERESES Y PREFE'!C178="x",1,0)</f>
        <v>0</v>
      </c>
      <c r="Y177" s="26">
        <v>0</v>
      </c>
      <c r="Z177" s="26">
        <v>0</v>
      </c>
    </row>
    <row r="178" spans="22:26" ht="15.75" customHeight="1" x14ac:dyDescent="0.25">
      <c r="V178">
        <v>176</v>
      </c>
      <c r="W178" s="25">
        <f>IF('INVENTARIO DE INTERESES Y PREFE'!B179="x",2,0)</f>
        <v>0</v>
      </c>
      <c r="X178" s="26">
        <f>IF('INVENTARIO DE INTERESES Y PREFE'!C179="x",1,0)</f>
        <v>0</v>
      </c>
      <c r="Y178" s="26">
        <v>0</v>
      </c>
      <c r="Z178" s="26">
        <v>0</v>
      </c>
    </row>
    <row r="179" spans="22:26" ht="15.75" customHeight="1" x14ac:dyDescent="0.25">
      <c r="V179">
        <v>177</v>
      </c>
      <c r="W179" s="25">
        <f>IF('INVENTARIO DE INTERESES Y PREFE'!B180="x",2,0)</f>
        <v>0</v>
      </c>
      <c r="X179" s="26">
        <f>IF('INVENTARIO DE INTERESES Y PREFE'!C180="x",1,0)</f>
        <v>0</v>
      </c>
      <c r="Y179" s="26">
        <v>0</v>
      </c>
      <c r="Z179" s="26">
        <v>0</v>
      </c>
    </row>
    <row r="180" spans="22:26" ht="15.75" customHeight="1" x14ac:dyDescent="0.25">
      <c r="V180">
        <v>178</v>
      </c>
      <c r="W180" s="25">
        <f>IF('INVENTARIO DE INTERESES Y PREFE'!B181="x",2,0)</f>
        <v>0</v>
      </c>
      <c r="X180" s="26">
        <f>IF('INVENTARIO DE INTERESES Y PREFE'!C181="x",1,0)</f>
        <v>0</v>
      </c>
      <c r="Y180" s="26">
        <v>0</v>
      </c>
      <c r="Z180" s="26">
        <v>0</v>
      </c>
    </row>
    <row r="181" spans="22:26" ht="15.75" customHeight="1" x14ac:dyDescent="0.25">
      <c r="V181">
        <v>179</v>
      </c>
      <c r="W181" s="25">
        <f>IF('INVENTARIO DE INTERESES Y PREFE'!B182="x",2,0)</f>
        <v>0</v>
      </c>
      <c r="X181" s="26">
        <f>IF('INVENTARIO DE INTERESES Y PREFE'!C182="x",1,0)</f>
        <v>0</v>
      </c>
      <c r="Y181" s="26">
        <v>0</v>
      </c>
      <c r="Z181" s="26">
        <v>0</v>
      </c>
    </row>
    <row r="182" spans="22:26" ht="15.75" customHeight="1" x14ac:dyDescent="0.25">
      <c r="V182">
        <v>180</v>
      </c>
      <c r="W182" s="25">
        <f>IF('INVENTARIO DE INTERESES Y PREFE'!B183="x",2,0)</f>
        <v>0</v>
      </c>
      <c r="X182" s="26">
        <f>IF('INVENTARIO DE INTERESES Y PREFE'!C183="x",1,0)</f>
        <v>0</v>
      </c>
      <c r="Y182" s="26">
        <v>0</v>
      </c>
      <c r="Z182" s="26">
        <v>0</v>
      </c>
    </row>
    <row r="183" spans="22:26" ht="15.75" customHeight="1" x14ac:dyDescent="0.25">
      <c r="V183">
        <v>181</v>
      </c>
      <c r="W183" s="25">
        <f>IF('INVENTARIO DE INTERESES Y PREFE'!B184="x",2,0)</f>
        <v>0</v>
      </c>
      <c r="X183" s="26">
        <f>IF('INVENTARIO DE INTERESES Y PREFE'!C184="x",1,0)</f>
        <v>0</v>
      </c>
      <c r="Y183" s="26">
        <v>0</v>
      </c>
      <c r="Z183" s="26">
        <v>0</v>
      </c>
    </row>
    <row r="184" spans="22:26" ht="15.75" customHeight="1" x14ac:dyDescent="0.25">
      <c r="V184">
        <v>182</v>
      </c>
      <c r="W184" s="25">
        <f>IF('INVENTARIO DE INTERESES Y PREFE'!B185="x",2,0)</f>
        <v>0</v>
      </c>
      <c r="X184" s="26">
        <f>IF('INVENTARIO DE INTERESES Y PREFE'!C185="x",1,0)</f>
        <v>0</v>
      </c>
      <c r="Y184" s="26">
        <v>0</v>
      </c>
      <c r="Z184" s="26">
        <v>0</v>
      </c>
    </row>
    <row r="185" spans="22:26" ht="15.75" customHeight="1" x14ac:dyDescent="0.25">
      <c r="V185">
        <v>183</v>
      </c>
      <c r="W185" s="25">
        <f>IF('INVENTARIO DE INTERESES Y PREFE'!B186="x",2,0)</f>
        <v>0</v>
      </c>
      <c r="X185" s="26">
        <f>IF('INVENTARIO DE INTERESES Y PREFE'!C186="x",1,0)</f>
        <v>0</v>
      </c>
      <c r="Y185" s="26">
        <v>0</v>
      </c>
      <c r="Z185" s="26">
        <v>0</v>
      </c>
    </row>
    <row r="186" spans="22:26" ht="15.75" customHeight="1" x14ac:dyDescent="0.25">
      <c r="V186">
        <v>184</v>
      </c>
      <c r="W186" s="25">
        <f>IF('INVENTARIO DE INTERESES Y PREFE'!B187="x",2,0)</f>
        <v>0</v>
      </c>
      <c r="X186" s="26">
        <f>IF('INVENTARIO DE INTERESES Y PREFE'!C187="x",1,0)</f>
        <v>0</v>
      </c>
      <c r="Y186" s="26">
        <v>0</v>
      </c>
      <c r="Z186" s="26">
        <v>0</v>
      </c>
    </row>
    <row r="187" spans="22:26" ht="15.75" customHeight="1" x14ac:dyDescent="0.25">
      <c r="V187">
        <v>185</v>
      </c>
      <c r="W187" s="25">
        <f>IF('INVENTARIO DE INTERESES Y PREFE'!B188="x",2,0)</f>
        <v>0</v>
      </c>
      <c r="X187" s="26">
        <f>IF('INVENTARIO DE INTERESES Y PREFE'!C188="x",1,0)</f>
        <v>0</v>
      </c>
      <c r="Y187" s="26">
        <v>0</v>
      </c>
      <c r="Z187" s="26">
        <v>0</v>
      </c>
    </row>
    <row r="188" spans="22:26" ht="15.75" customHeight="1" x14ac:dyDescent="0.25">
      <c r="V188">
        <v>186</v>
      </c>
      <c r="W188" s="25">
        <f>IF('INVENTARIO DE INTERESES Y PREFE'!B189="x",2,0)</f>
        <v>0</v>
      </c>
      <c r="X188" s="26">
        <f>IF('INVENTARIO DE INTERESES Y PREFE'!C189="x",1,0)</f>
        <v>0</v>
      </c>
      <c r="Y188" s="26">
        <v>0</v>
      </c>
      <c r="Z188" s="26">
        <v>0</v>
      </c>
    </row>
    <row r="189" spans="22:26" ht="15.75" customHeight="1" x14ac:dyDescent="0.25">
      <c r="V189">
        <v>187</v>
      </c>
      <c r="W189" s="25">
        <f>IF('INVENTARIO DE INTERESES Y PREFE'!B190="x",2,0)</f>
        <v>0</v>
      </c>
      <c r="X189" s="26">
        <f>IF('INVENTARIO DE INTERESES Y PREFE'!C190="x",1,0)</f>
        <v>0</v>
      </c>
      <c r="Y189" s="26">
        <v>0</v>
      </c>
      <c r="Z189" s="26">
        <v>0</v>
      </c>
    </row>
    <row r="190" spans="22:26" ht="15.75" customHeight="1" x14ac:dyDescent="0.25">
      <c r="V190">
        <v>188</v>
      </c>
      <c r="W190" s="25">
        <f>IF('INVENTARIO DE INTERESES Y PREFE'!B191="x",2,0)</f>
        <v>0</v>
      </c>
      <c r="X190" s="26">
        <f>IF('INVENTARIO DE INTERESES Y PREFE'!C191="x",1,0)</f>
        <v>0</v>
      </c>
      <c r="Y190" s="26">
        <v>0</v>
      </c>
      <c r="Z190" s="26">
        <v>0</v>
      </c>
    </row>
    <row r="191" spans="22:26" ht="15.75" customHeight="1" x14ac:dyDescent="0.25">
      <c r="V191">
        <v>189</v>
      </c>
      <c r="W191" s="25">
        <f>IF('INVENTARIO DE INTERESES Y PREFE'!B192="x",2,0)</f>
        <v>0</v>
      </c>
      <c r="X191" s="26">
        <f>IF('INVENTARIO DE INTERESES Y PREFE'!C192="x",1,0)</f>
        <v>0</v>
      </c>
      <c r="Y191" s="26">
        <v>0</v>
      </c>
      <c r="Z191" s="26">
        <v>0</v>
      </c>
    </row>
    <row r="192" spans="22:26" ht="15.75" customHeight="1" x14ac:dyDescent="0.25">
      <c r="V192">
        <v>190</v>
      </c>
      <c r="W192" s="25">
        <f>IF('INVENTARIO DE INTERESES Y PREFE'!B193="x",2,0)</f>
        <v>0</v>
      </c>
      <c r="X192" s="26">
        <f>IF('INVENTARIO DE INTERESES Y PREFE'!C193="x",1,0)</f>
        <v>0</v>
      </c>
      <c r="Y192" s="26">
        <v>0</v>
      </c>
      <c r="Z192" s="26">
        <v>0</v>
      </c>
    </row>
    <row r="193" spans="22:26" ht="15.75" customHeight="1" x14ac:dyDescent="0.25">
      <c r="V193">
        <v>191</v>
      </c>
      <c r="W193" s="25">
        <f>IF('INVENTARIO DE INTERESES Y PREFE'!B194="x",2,0)</f>
        <v>0</v>
      </c>
      <c r="X193" s="26">
        <f>IF('INVENTARIO DE INTERESES Y PREFE'!C194="x",1,0)</f>
        <v>0</v>
      </c>
      <c r="Y193" s="26">
        <v>0</v>
      </c>
      <c r="Z193" s="26">
        <v>0</v>
      </c>
    </row>
    <row r="194" spans="22:26" ht="15.75" customHeight="1" x14ac:dyDescent="0.25">
      <c r="V194">
        <v>192</v>
      </c>
      <c r="W194" s="25">
        <f>IF('INVENTARIO DE INTERESES Y PREFE'!B195="x",2,0)</f>
        <v>0</v>
      </c>
      <c r="X194" s="26">
        <f>IF('INVENTARIO DE INTERESES Y PREFE'!C195="x",1,0)</f>
        <v>0</v>
      </c>
      <c r="Y194" s="26">
        <v>0</v>
      </c>
      <c r="Z194" s="26">
        <v>0</v>
      </c>
    </row>
    <row r="195" spans="22:26" ht="15.75" customHeight="1" x14ac:dyDescent="0.25">
      <c r="V195">
        <v>193</v>
      </c>
      <c r="W195" s="25">
        <f>IF('INVENTARIO DE INTERESES Y PREFE'!B196="x",2,0)</f>
        <v>0</v>
      </c>
      <c r="X195" s="26">
        <f>IF('INVENTARIO DE INTERESES Y PREFE'!C196="x",1,0)</f>
        <v>0</v>
      </c>
      <c r="Y195" s="26">
        <v>0</v>
      </c>
      <c r="Z195" s="26">
        <v>0</v>
      </c>
    </row>
    <row r="196" spans="22:26" ht="15.75" customHeight="1" x14ac:dyDescent="0.25">
      <c r="V196">
        <v>194</v>
      </c>
      <c r="W196" s="25">
        <f>IF('INVENTARIO DE INTERESES Y PREFE'!B197="x",2,0)</f>
        <v>0</v>
      </c>
      <c r="X196" s="26">
        <f>IF('INVENTARIO DE INTERESES Y PREFE'!C197="x",1,0)</f>
        <v>0</v>
      </c>
      <c r="Y196" s="26">
        <v>0</v>
      </c>
      <c r="Z196" s="26">
        <v>0</v>
      </c>
    </row>
    <row r="197" spans="22:26" ht="15.75" customHeight="1" x14ac:dyDescent="0.25">
      <c r="V197">
        <v>195</v>
      </c>
      <c r="W197" s="25">
        <f>IF('INVENTARIO DE INTERESES Y PREFE'!B198="x",2,0)</f>
        <v>0</v>
      </c>
      <c r="X197" s="26">
        <f>IF('INVENTARIO DE INTERESES Y PREFE'!C198="x",1,0)</f>
        <v>0</v>
      </c>
      <c r="Y197" s="26">
        <v>0</v>
      </c>
      <c r="Z197" s="26">
        <v>0</v>
      </c>
    </row>
    <row r="198" spans="22:26" ht="15.75" customHeight="1" x14ac:dyDescent="0.25">
      <c r="V198">
        <v>196</v>
      </c>
      <c r="W198" s="25">
        <f>IF('INVENTARIO DE INTERESES Y PREFE'!B199="x",2,0)</f>
        <v>0</v>
      </c>
      <c r="X198" s="26">
        <f>IF('INVENTARIO DE INTERESES Y PREFE'!C199="x",1,0)</f>
        <v>0</v>
      </c>
      <c r="Y198" s="26">
        <v>0</v>
      </c>
      <c r="Z198" s="26">
        <v>0</v>
      </c>
    </row>
    <row r="199" spans="22:26" ht="15.75" customHeight="1" x14ac:dyDescent="0.25">
      <c r="V199">
        <v>197</v>
      </c>
      <c r="W199" s="25">
        <f>IF('INVENTARIO DE INTERESES Y PREFE'!B200="x",2,0)</f>
        <v>0</v>
      </c>
      <c r="X199" s="26">
        <f>IF('INVENTARIO DE INTERESES Y PREFE'!C200="x",1,0)</f>
        <v>0</v>
      </c>
      <c r="Y199" s="26">
        <v>0</v>
      </c>
      <c r="Z199" s="26">
        <v>0</v>
      </c>
    </row>
    <row r="200" spans="22:26" ht="15.75" customHeight="1" x14ac:dyDescent="0.25">
      <c r="V200">
        <v>198</v>
      </c>
      <c r="W200" s="25">
        <f>IF('INVENTARIO DE INTERESES Y PREFE'!B201="x",2,0)</f>
        <v>0</v>
      </c>
      <c r="X200" s="26">
        <f>IF('INVENTARIO DE INTERESES Y PREFE'!C201="x",1,0)</f>
        <v>0</v>
      </c>
      <c r="Y200" s="26">
        <v>0</v>
      </c>
      <c r="Z200" s="26">
        <v>0</v>
      </c>
    </row>
    <row r="201" spans="22:26" ht="15.75" customHeight="1" x14ac:dyDescent="0.25">
      <c r="V201">
        <v>199</v>
      </c>
      <c r="W201" s="25">
        <f>IF('INVENTARIO DE INTERESES Y PREFE'!B202="x",2,0)</f>
        <v>0</v>
      </c>
      <c r="X201" s="26">
        <f>IF('INVENTARIO DE INTERESES Y PREFE'!C202="x",1,0)</f>
        <v>0</v>
      </c>
      <c r="Y201" s="26">
        <v>0</v>
      </c>
      <c r="Z201" s="26">
        <v>0</v>
      </c>
    </row>
    <row r="202" spans="22:26" ht="15.75" customHeight="1" x14ac:dyDescent="0.25">
      <c r="V202">
        <v>200</v>
      </c>
      <c r="W202" s="25">
        <f>IF('INVENTARIO DE INTERESES Y PREFE'!B203="x",2,0)</f>
        <v>0</v>
      </c>
      <c r="X202" s="26">
        <f>IF('INVENTARIO DE INTERESES Y PREFE'!C203="x",1,0)</f>
        <v>0</v>
      </c>
      <c r="Y202" s="26">
        <v>0</v>
      </c>
      <c r="Z202" s="26">
        <v>0</v>
      </c>
    </row>
    <row r="203" spans="22:26" ht="15.75" customHeight="1" x14ac:dyDescent="0.25">
      <c r="V203">
        <v>201</v>
      </c>
      <c r="W203" s="25">
        <f>IF('INVENTARIO DE INTERESES Y PREFE'!B204="x",2,0)</f>
        <v>0</v>
      </c>
      <c r="X203" s="26">
        <f>IF('INVENTARIO DE INTERESES Y PREFE'!C204="x",1,0)</f>
        <v>0</v>
      </c>
      <c r="Y203" s="26">
        <v>0</v>
      </c>
      <c r="Z203" s="26">
        <v>0</v>
      </c>
    </row>
    <row r="204" spans="22:26" ht="15.75" customHeight="1" x14ac:dyDescent="0.25">
      <c r="V204">
        <v>202</v>
      </c>
      <c r="W204" s="25">
        <f>IF('INVENTARIO DE INTERESES Y PREFE'!B205="x",2,0)</f>
        <v>0</v>
      </c>
      <c r="X204" s="26">
        <f>IF('INVENTARIO DE INTERESES Y PREFE'!C205="x",1,0)</f>
        <v>0</v>
      </c>
      <c r="Y204" s="26">
        <v>0</v>
      </c>
      <c r="Z204" s="26">
        <v>0</v>
      </c>
    </row>
    <row r="205" spans="22:26" ht="15.75" customHeight="1" x14ac:dyDescent="0.25">
      <c r="V205">
        <v>203</v>
      </c>
      <c r="W205" s="25">
        <f>IF('INVENTARIO DE INTERESES Y PREFE'!B206="x",2,0)</f>
        <v>0</v>
      </c>
      <c r="X205" s="26">
        <f>IF('INVENTARIO DE INTERESES Y PREFE'!C206="x",1,0)</f>
        <v>0</v>
      </c>
      <c r="Y205" s="26">
        <v>0</v>
      </c>
      <c r="Z205" s="26">
        <v>0</v>
      </c>
    </row>
    <row r="206" spans="22:26" ht="15.75" customHeight="1" x14ac:dyDescent="0.25">
      <c r="V206">
        <v>204</v>
      </c>
      <c r="W206" s="25">
        <f>IF('INVENTARIO DE INTERESES Y PREFE'!B207="x",2,0)</f>
        <v>0</v>
      </c>
      <c r="X206" s="26">
        <f>IF('INVENTARIO DE INTERESES Y PREFE'!C207="x",1,0)</f>
        <v>0</v>
      </c>
      <c r="Y206" s="26">
        <v>0</v>
      </c>
      <c r="Z206" s="26">
        <v>0</v>
      </c>
    </row>
    <row r="207" spans="22:26" ht="15.75" customHeight="1" x14ac:dyDescent="0.25">
      <c r="W207"/>
      <c r="X207"/>
      <c r="Y207"/>
      <c r="Z207"/>
    </row>
    <row r="208" spans="22:26" ht="15.75" customHeight="1" x14ac:dyDescent="0.25">
      <c r="W208" s="2"/>
      <c r="X208" s="2"/>
      <c r="Y208" s="2"/>
      <c r="Z208" s="2"/>
    </row>
    <row r="209" spans="23:26" ht="15.75" customHeight="1" x14ac:dyDescent="0.25">
      <c r="W209"/>
      <c r="X209"/>
      <c r="Y209" s="2"/>
      <c r="Z209"/>
    </row>
    <row r="210" spans="23:26" customFormat="1" ht="15.75" customHeight="1" x14ac:dyDescent="0.25"/>
    <row r="211" spans="23:26" customFormat="1" ht="15.75" customHeight="1" x14ac:dyDescent="0.25"/>
    <row r="212" spans="23:26" customFormat="1" ht="15.75" customHeight="1" x14ac:dyDescent="0.25"/>
    <row r="213" spans="23:26" customFormat="1" ht="15.75" customHeight="1" x14ac:dyDescent="0.25"/>
    <row r="214" spans="23:26" customFormat="1" ht="15.75" customHeight="1" x14ac:dyDescent="0.25"/>
    <row r="215" spans="23:26" customFormat="1" ht="15.75" customHeight="1" x14ac:dyDescent="0.25"/>
    <row r="216" spans="23:26" customFormat="1" ht="15.75" customHeight="1" x14ac:dyDescent="0.25"/>
    <row r="217" spans="23:26" customFormat="1" ht="15.75" customHeight="1" x14ac:dyDescent="0.25"/>
    <row r="218" spans="23:26" customFormat="1" ht="15.75" customHeight="1" x14ac:dyDescent="0.25"/>
    <row r="219" spans="23:26" customFormat="1" ht="15.75" customHeight="1" x14ac:dyDescent="0.25"/>
    <row r="220" spans="23:26" customFormat="1" ht="15.75" customHeight="1" x14ac:dyDescent="0.25"/>
    <row r="221" spans="23:26" customFormat="1" ht="15.75" customHeight="1" x14ac:dyDescent="0.25"/>
    <row r="222" spans="23:26" customFormat="1" ht="15.75" customHeight="1" x14ac:dyDescent="0.25"/>
    <row r="223" spans="23:26" customFormat="1" ht="15.75" customHeight="1" x14ac:dyDescent="0.25"/>
    <row r="224" spans="23:26" customFormat="1" ht="15.75" customHeight="1" x14ac:dyDescent="0.25"/>
    <row r="225" customFormat="1" ht="15.75" customHeight="1" x14ac:dyDescent="0.25"/>
    <row r="226" customFormat="1" ht="15.75" customHeight="1" x14ac:dyDescent="0.25"/>
    <row r="227" customFormat="1" ht="15.75" customHeight="1" x14ac:dyDescent="0.25"/>
    <row r="228" customFormat="1" ht="15.75" customHeight="1" x14ac:dyDescent="0.25"/>
    <row r="229" customFormat="1" ht="15.75" customHeight="1" x14ac:dyDescent="0.25"/>
    <row r="230" customFormat="1" ht="15.75" customHeight="1" x14ac:dyDescent="0.25"/>
    <row r="231" customFormat="1" ht="15.75" customHeight="1" x14ac:dyDescent="0.25"/>
    <row r="232" customFormat="1" ht="15.75" customHeight="1" x14ac:dyDescent="0.25"/>
    <row r="233" customFormat="1" ht="15.75" customHeight="1" x14ac:dyDescent="0.25"/>
    <row r="234" customFormat="1" ht="15.75" customHeight="1" x14ac:dyDescent="0.25"/>
    <row r="235" customFormat="1" ht="15.75" customHeight="1" x14ac:dyDescent="0.25"/>
    <row r="236" customFormat="1" ht="15.75" customHeight="1" x14ac:dyDescent="0.25"/>
    <row r="237" customFormat="1" ht="15.75" customHeight="1" x14ac:dyDescent="0.25"/>
    <row r="238" customFormat="1" ht="15.75" customHeight="1" x14ac:dyDescent="0.25"/>
    <row r="239" customFormat="1" ht="15.75" customHeight="1" x14ac:dyDescent="0.25"/>
    <row r="240" customFormat="1" ht="15.75" customHeight="1" x14ac:dyDescent="0.25"/>
    <row r="241" customFormat="1" ht="15.75" customHeight="1" x14ac:dyDescent="0.25"/>
    <row r="242" customFormat="1" ht="15.75" customHeight="1" x14ac:dyDescent="0.25"/>
    <row r="243" customFormat="1" ht="15.75" customHeight="1" x14ac:dyDescent="0.25"/>
    <row r="244" customFormat="1" ht="15.75" customHeight="1" x14ac:dyDescent="0.25"/>
    <row r="245" customFormat="1" ht="15.75" customHeight="1" x14ac:dyDescent="0.25"/>
    <row r="246" customFormat="1" ht="15.75" customHeight="1" x14ac:dyDescent="0.25"/>
    <row r="247" customFormat="1" ht="15.75" customHeight="1" x14ac:dyDescent="0.25"/>
    <row r="248" customFormat="1" ht="15.75" customHeight="1" x14ac:dyDescent="0.25"/>
    <row r="249" customFormat="1" ht="15.75" customHeight="1" x14ac:dyDescent="0.25"/>
    <row r="250" customFormat="1" ht="15.75" customHeight="1" x14ac:dyDescent="0.25"/>
    <row r="251" customFormat="1" ht="15.75" customHeight="1" x14ac:dyDescent="0.25"/>
    <row r="252" customFormat="1" ht="15.75" customHeight="1" x14ac:dyDescent="0.25"/>
    <row r="253" customFormat="1" ht="15.75" customHeight="1" x14ac:dyDescent="0.25"/>
    <row r="254" customFormat="1" ht="15.75" customHeight="1" x14ac:dyDescent="0.25"/>
    <row r="255" customFormat="1" ht="15.75" customHeight="1" x14ac:dyDescent="0.25"/>
    <row r="256" customFormat="1" ht="15.75" customHeight="1" x14ac:dyDescent="0.25"/>
    <row r="257" customFormat="1" ht="15.75" customHeight="1" x14ac:dyDescent="0.25"/>
    <row r="258" customFormat="1" ht="15.75" customHeight="1" x14ac:dyDescent="0.25"/>
    <row r="259" customFormat="1" ht="15.75" customHeight="1" x14ac:dyDescent="0.25"/>
    <row r="260" customFormat="1" ht="15.75" customHeight="1" x14ac:dyDescent="0.25"/>
    <row r="261" customFormat="1" ht="15.75" customHeight="1" x14ac:dyDescent="0.25"/>
    <row r="262" customFormat="1" ht="15.75" customHeight="1" x14ac:dyDescent="0.25"/>
    <row r="263" customFormat="1" ht="15.75" customHeight="1" x14ac:dyDescent="0.25"/>
    <row r="264" customFormat="1" ht="15.75" customHeight="1" x14ac:dyDescent="0.25"/>
    <row r="265" customFormat="1" ht="15.75" customHeight="1" x14ac:dyDescent="0.25"/>
    <row r="266" customFormat="1" ht="15.75" customHeight="1" x14ac:dyDescent="0.25"/>
    <row r="267" customFormat="1" ht="15.75" customHeight="1" x14ac:dyDescent="0.25"/>
    <row r="268" customFormat="1" ht="15.75" customHeight="1" x14ac:dyDescent="0.25"/>
    <row r="269" customFormat="1" ht="15.75" customHeight="1" x14ac:dyDescent="0.25"/>
    <row r="270" customFormat="1" ht="15.75" customHeight="1" x14ac:dyDescent="0.25"/>
    <row r="271" customFormat="1" ht="15.75" customHeight="1" x14ac:dyDescent="0.25"/>
    <row r="272" customFormat="1" ht="15.75" customHeight="1" x14ac:dyDescent="0.25"/>
    <row r="273" customFormat="1" ht="15.75" customHeight="1" x14ac:dyDescent="0.25"/>
    <row r="274" customFormat="1" ht="15.75" customHeight="1" x14ac:dyDescent="0.25"/>
    <row r="275" customFormat="1" ht="15.75" customHeight="1" x14ac:dyDescent="0.25"/>
    <row r="276" customFormat="1" ht="15.75" customHeight="1" x14ac:dyDescent="0.25"/>
    <row r="277" customFormat="1" ht="15.75" customHeight="1" x14ac:dyDescent="0.25"/>
    <row r="278" customFormat="1" ht="15.75" customHeight="1" x14ac:dyDescent="0.25"/>
    <row r="279" customFormat="1" ht="15.75" customHeight="1" x14ac:dyDescent="0.25"/>
    <row r="280" customFormat="1" ht="15.75" customHeight="1" x14ac:dyDescent="0.25"/>
    <row r="281" customFormat="1" ht="15.75" customHeight="1" x14ac:dyDescent="0.25"/>
    <row r="282" customFormat="1" ht="15.75" customHeight="1" x14ac:dyDescent="0.25"/>
    <row r="283" customFormat="1" ht="15.75" customHeight="1" x14ac:dyDescent="0.25"/>
    <row r="284" customFormat="1" ht="15.75" customHeight="1" x14ac:dyDescent="0.25"/>
    <row r="285" customFormat="1" ht="15.75" customHeight="1" x14ac:dyDescent="0.25"/>
    <row r="286" customFormat="1" ht="15.75" customHeight="1" x14ac:dyDescent="0.25"/>
    <row r="287" customFormat="1" ht="15.75" customHeight="1" x14ac:dyDescent="0.25"/>
    <row r="288" customFormat="1" ht="15.75" customHeight="1" x14ac:dyDescent="0.25"/>
    <row r="289" customFormat="1" ht="15.75" customHeight="1" x14ac:dyDescent="0.25"/>
    <row r="290" customFormat="1" ht="15.75" customHeight="1" x14ac:dyDescent="0.25"/>
    <row r="291" customFormat="1" ht="15.75" customHeight="1" x14ac:dyDescent="0.25"/>
    <row r="292" customFormat="1" ht="15.75" customHeight="1" x14ac:dyDescent="0.25"/>
    <row r="293" customFormat="1" ht="15.75" customHeight="1" x14ac:dyDescent="0.25"/>
    <row r="294" customFormat="1" ht="15.75" customHeight="1" x14ac:dyDescent="0.25"/>
    <row r="295" customFormat="1" ht="15.75" customHeight="1" x14ac:dyDescent="0.25"/>
    <row r="296" customFormat="1" ht="15.75" customHeight="1" x14ac:dyDescent="0.25"/>
    <row r="297" customFormat="1" ht="15.75" customHeight="1" x14ac:dyDescent="0.25"/>
    <row r="298" customFormat="1" ht="15.75" customHeight="1" x14ac:dyDescent="0.25"/>
    <row r="299" customFormat="1" ht="15.75" customHeight="1" x14ac:dyDescent="0.25"/>
    <row r="300" customFormat="1" ht="15.75" customHeight="1" x14ac:dyDescent="0.25"/>
    <row r="301" customFormat="1" ht="15.75" customHeight="1" x14ac:dyDescent="0.25"/>
    <row r="302" customFormat="1" ht="15.75" customHeight="1" x14ac:dyDescent="0.25"/>
    <row r="303" customFormat="1" ht="15.75" customHeight="1" x14ac:dyDescent="0.25"/>
    <row r="304" customFormat="1" ht="15.75" customHeight="1" x14ac:dyDescent="0.25"/>
    <row r="305" customFormat="1" ht="15.75" customHeight="1" x14ac:dyDescent="0.25"/>
    <row r="306" customFormat="1" ht="15.75" customHeight="1" x14ac:dyDescent="0.25"/>
    <row r="307" customFormat="1" ht="15.75" customHeight="1" x14ac:dyDescent="0.25"/>
    <row r="308" customFormat="1" ht="15.75" customHeight="1" x14ac:dyDescent="0.25"/>
    <row r="309" customFormat="1" ht="15.75" customHeight="1" x14ac:dyDescent="0.25"/>
    <row r="310" customFormat="1" ht="15.75" customHeight="1" x14ac:dyDescent="0.25"/>
    <row r="311" customFormat="1" ht="15.75" customHeight="1" x14ac:dyDescent="0.25"/>
    <row r="312" customFormat="1" ht="15.75" customHeight="1" x14ac:dyDescent="0.25"/>
    <row r="313" customFormat="1" ht="15.75" customHeight="1" x14ac:dyDescent="0.25"/>
    <row r="314" customFormat="1" ht="15.75" customHeight="1" x14ac:dyDescent="0.25"/>
    <row r="315" customFormat="1" ht="15.75" customHeight="1" x14ac:dyDescent="0.25"/>
    <row r="316" customFormat="1" ht="15.75" customHeight="1" x14ac:dyDescent="0.25"/>
    <row r="317" customFormat="1" ht="15.75" customHeight="1" x14ac:dyDescent="0.25"/>
    <row r="318" customFormat="1" ht="15.75" customHeight="1" x14ac:dyDescent="0.25"/>
    <row r="319" customFormat="1" ht="15.75" customHeight="1" x14ac:dyDescent="0.25"/>
    <row r="320" customFormat="1" ht="15.75" customHeight="1" x14ac:dyDescent="0.25"/>
    <row r="321" customFormat="1" ht="15.75" customHeight="1" x14ac:dyDescent="0.25"/>
    <row r="322" customFormat="1" ht="15.75" customHeight="1" x14ac:dyDescent="0.25"/>
    <row r="323" customFormat="1" ht="15.75" customHeight="1" x14ac:dyDescent="0.25"/>
    <row r="324" customFormat="1" ht="15.75" customHeight="1" x14ac:dyDescent="0.25"/>
    <row r="325" customFormat="1" ht="15.75" customHeight="1" x14ac:dyDescent="0.25"/>
    <row r="326" customFormat="1" ht="15.75" customHeight="1" x14ac:dyDescent="0.25"/>
    <row r="327" customFormat="1" ht="15.75" customHeight="1" x14ac:dyDescent="0.25"/>
    <row r="328" customFormat="1" ht="15.75" customHeight="1" x14ac:dyDescent="0.25"/>
    <row r="329" customFormat="1" ht="15.75" customHeight="1" x14ac:dyDescent="0.25"/>
    <row r="330" customFormat="1" ht="15.75" customHeight="1" x14ac:dyDescent="0.25"/>
    <row r="331" customFormat="1" ht="15.75" customHeight="1" x14ac:dyDescent="0.25"/>
    <row r="332" customFormat="1" ht="15.75" customHeight="1" x14ac:dyDescent="0.25"/>
    <row r="333" customFormat="1" ht="15.75" customHeight="1" x14ac:dyDescent="0.25"/>
    <row r="334" customFormat="1" ht="15.75" customHeight="1" x14ac:dyDescent="0.25"/>
    <row r="335" customFormat="1" ht="15.75" customHeight="1" x14ac:dyDescent="0.25"/>
    <row r="336" customFormat="1" ht="15.75" customHeight="1" x14ac:dyDescent="0.25"/>
    <row r="337" customFormat="1" ht="15.75" customHeight="1" x14ac:dyDescent="0.25"/>
    <row r="338" customFormat="1" ht="15.75" customHeight="1" x14ac:dyDescent="0.25"/>
    <row r="339" customFormat="1" ht="15.75" customHeight="1" x14ac:dyDescent="0.25"/>
    <row r="340" customFormat="1" ht="15.75" customHeight="1" x14ac:dyDescent="0.25"/>
    <row r="341" customFormat="1" ht="15.75" customHeight="1" x14ac:dyDescent="0.25"/>
    <row r="342" customFormat="1" ht="15.75" customHeight="1" x14ac:dyDescent="0.25"/>
    <row r="343" customFormat="1" ht="15.75" customHeight="1" x14ac:dyDescent="0.25"/>
    <row r="344" customFormat="1" ht="15.75" customHeight="1" x14ac:dyDescent="0.25"/>
    <row r="345" customFormat="1" ht="15.75" customHeight="1" x14ac:dyDescent="0.25"/>
    <row r="346" customFormat="1" ht="15.75" customHeight="1" x14ac:dyDescent="0.25"/>
    <row r="347" customFormat="1" ht="15.75" customHeight="1" x14ac:dyDescent="0.25"/>
    <row r="348" customFormat="1" ht="15.75" customHeight="1" x14ac:dyDescent="0.25"/>
    <row r="349" customFormat="1" ht="15.75" customHeight="1" x14ac:dyDescent="0.25"/>
    <row r="350" customFormat="1" ht="15.75" customHeight="1" x14ac:dyDescent="0.25"/>
    <row r="351" customFormat="1" ht="15.75" customHeight="1" x14ac:dyDescent="0.25"/>
    <row r="352" customFormat="1" ht="15.75" customHeight="1" x14ac:dyDescent="0.25"/>
    <row r="353" customFormat="1" ht="15.75" customHeight="1" x14ac:dyDescent="0.25"/>
    <row r="354" customFormat="1" ht="15.75" customHeight="1" x14ac:dyDescent="0.25"/>
    <row r="355" customFormat="1" ht="15.75" customHeight="1" x14ac:dyDescent="0.25"/>
    <row r="356" customFormat="1" ht="15.75" customHeight="1" x14ac:dyDescent="0.25"/>
    <row r="357" customFormat="1" ht="15.75" customHeight="1" x14ac:dyDescent="0.25"/>
    <row r="358" customFormat="1" ht="15.75" customHeight="1" x14ac:dyDescent="0.25"/>
    <row r="359" customFormat="1" ht="15.75" customHeight="1" x14ac:dyDescent="0.25"/>
    <row r="360" customFormat="1" ht="15.75" customHeight="1" x14ac:dyDescent="0.25"/>
    <row r="361" customFormat="1" ht="15.75" customHeight="1" x14ac:dyDescent="0.25"/>
    <row r="362" customFormat="1" ht="15.75" customHeight="1" x14ac:dyDescent="0.25"/>
    <row r="363" customFormat="1" ht="15.75" customHeight="1" x14ac:dyDescent="0.25"/>
    <row r="364" customFormat="1" ht="15.75" customHeight="1" x14ac:dyDescent="0.25"/>
    <row r="365" customFormat="1" ht="15.75" customHeight="1" x14ac:dyDescent="0.25"/>
    <row r="366" customFormat="1" ht="15.75" customHeight="1" x14ac:dyDescent="0.25"/>
    <row r="367" customFormat="1" ht="15.75" customHeight="1" x14ac:dyDescent="0.25"/>
    <row r="368" customFormat="1" ht="15.75" customHeight="1" x14ac:dyDescent="0.25"/>
    <row r="369" customFormat="1" ht="15.75" customHeight="1" x14ac:dyDescent="0.25"/>
    <row r="370" customFormat="1" ht="15.75" customHeight="1" x14ac:dyDescent="0.25"/>
    <row r="371" customFormat="1" ht="15.75" customHeight="1" x14ac:dyDescent="0.25"/>
    <row r="372" customFormat="1" ht="15.75" customHeight="1" x14ac:dyDescent="0.25"/>
    <row r="373" customFormat="1" ht="15.75" customHeight="1" x14ac:dyDescent="0.25"/>
    <row r="374" customFormat="1" ht="15.75" customHeight="1" x14ac:dyDescent="0.25"/>
    <row r="375" customFormat="1" ht="15.75" customHeight="1" x14ac:dyDescent="0.25"/>
    <row r="376" customFormat="1" ht="15.75" customHeight="1" x14ac:dyDescent="0.25"/>
    <row r="377" customFormat="1" ht="15.75" customHeight="1" x14ac:dyDescent="0.25"/>
    <row r="378" customFormat="1" ht="15.75" customHeight="1" x14ac:dyDescent="0.25"/>
    <row r="379" customFormat="1" ht="15.75" customHeight="1" x14ac:dyDescent="0.25"/>
    <row r="380" customFormat="1" ht="15.75" customHeight="1" x14ac:dyDescent="0.25"/>
    <row r="381" customFormat="1" ht="15.75" customHeight="1" x14ac:dyDescent="0.25"/>
    <row r="382" customFormat="1" ht="15.75" customHeight="1" x14ac:dyDescent="0.25"/>
    <row r="383" customFormat="1" ht="15.75" customHeight="1" x14ac:dyDescent="0.25"/>
    <row r="384" customFormat="1" ht="15.75" customHeight="1" x14ac:dyDescent="0.25"/>
    <row r="385" customFormat="1" ht="15.75" customHeight="1" x14ac:dyDescent="0.25"/>
    <row r="386" customFormat="1" ht="15.75" customHeight="1" x14ac:dyDescent="0.25"/>
    <row r="387" customFormat="1" ht="15.75" customHeight="1" x14ac:dyDescent="0.25"/>
    <row r="388" customFormat="1" ht="15.75" customHeight="1" x14ac:dyDescent="0.25"/>
    <row r="389" customFormat="1" ht="15.75" customHeight="1" x14ac:dyDescent="0.25"/>
    <row r="390" customFormat="1" ht="15.75" customHeight="1" x14ac:dyDescent="0.25"/>
    <row r="391" customFormat="1" ht="15.75" customHeight="1" x14ac:dyDescent="0.25"/>
    <row r="392" customFormat="1" ht="15.75" customHeight="1" x14ac:dyDescent="0.25"/>
    <row r="393" customFormat="1" ht="15.75" customHeight="1" x14ac:dyDescent="0.25"/>
    <row r="394" customFormat="1" ht="15.75" customHeight="1" x14ac:dyDescent="0.25"/>
    <row r="395" customFormat="1" ht="15.75" customHeight="1" x14ac:dyDescent="0.25"/>
    <row r="396" customFormat="1" ht="15.75" customHeight="1" x14ac:dyDescent="0.25"/>
    <row r="397" customFormat="1" ht="15.75" customHeight="1" x14ac:dyDescent="0.25"/>
    <row r="398" customFormat="1" ht="15.75" customHeight="1" x14ac:dyDescent="0.25"/>
    <row r="399" customFormat="1" ht="15.75" customHeight="1" x14ac:dyDescent="0.25"/>
    <row r="400" customFormat="1" ht="15.75" customHeight="1" x14ac:dyDescent="0.25"/>
    <row r="401" customFormat="1" ht="15.75" customHeight="1" x14ac:dyDescent="0.25"/>
    <row r="402" customFormat="1" ht="15.75" customHeight="1" x14ac:dyDescent="0.25"/>
    <row r="403" customFormat="1" ht="15.75" customHeight="1" x14ac:dyDescent="0.25"/>
    <row r="404" customFormat="1" ht="15.75" customHeight="1" x14ac:dyDescent="0.25"/>
    <row r="405" customFormat="1" ht="15.75" customHeight="1" x14ac:dyDescent="0.25"/>
    <row r="406" customFormat="1" ht="15.75" customHeight="1" x14ac:dyDescent="0.25"/>
    <row r="407" customFormat="1" ht="15.75" customHeight="1" x14ac:dyDescent="0.25"/>
    <row r="408" customFormat="1" ht="15.75" customHeight="1" x14ac:dyDescent="0.25"/>
    <row r="409" customFormat="1" ht="15.75" customHeight="1" x14ac:dyDescent="0.25"/>
    <row r="410" customFormat="1" ht="15.75" customHeight="1" x14ac:dyDescent="0.25"/>
    <row r="411" customFormat="1" ht="15.75" customHeight="1" x14ac:dyDescent="0.25"/>
    <row r="412" customFormat="1" ht="15.75" customHeight="1" x14ac:dyDescent="0.25"/>
    <row r="413" customFormat="1" ht="15.75" customHeight="1" x14ac:dyDescent="0.25"/>
    <row r="414" customFormat="1" ht="15.75" customHeight="1" x14ac:dyDescent="0.25"/>
    <row r="415" customFormat="1" ht="15.75" customHeight="1" x14ac:dyDescent="0.25"/>
    <row r="416" customFormat="1" ht="15.75" customHeight="1" x14ac:dyDescent="0.25"/>
    <row r="417" customFormat="1" ht="15.75" customHeight="1" x14ac:dyDescent="0.25"/>
    <row r="418" customFormat="1" ht="15.75" customHeight="1" x14ac:dyDescent="0.25"/>
    <row r="419" customFormat="1" ht="15.75" customHeight="1" x14ac:dyDescent="0.25"/>
    <row r="420" customFormat="1" ht="15.75" customHeight="1" x14ac:dyDescent="0.25"/>
    <row r="421" customFormat="1" ht="15.75" customHeight="1" x14ac:dyDescent="0.25"/>
    <row r="422" customFormat="1" ht="15.75" customHeight="1" x14ac:dyDescent="0.25"/>
    <row r="423" customFormat="1" ht="15.75" customHeight="1" x14ac:dyDescent="0.25"/>
    <row r="424" customFormat="1" ht="15.75" customHeight="1" x14ac:dyDescent="0.25"/>
    <row r="425" customFormat="1" ht="15.75" customHeight="1" x14ac:dyDescent="0.25"/>
    <row r="426" customFormat="1" ht="15.75" customHeight="1" x14ac:dyDescent="0.25"/>
    <row r="427" customFormat="1" ht="15.75" customHeight="1" x14ac:dyDescent="0.25"/>
    <row r="428" customFormat="1" ht="15.75" customHeight="1" x14ac:dyDescent="0.25"/>
    <row r="429" customFormat="1" ht="15.75" customHeight="1" x14ac:dyDescent="0.25"/>
    <row r="430" customFormat="1" ht="15.75" customHeight="1" x14ac:dyDescent="0.25"/>
    <row r="431" customFormat="1" ht="15.75" customHeight="1" x14ac:dyDescent="0.25"/>
    <row r="432" customFormat="1" ht="15.75" customHeight="1" x14ac:dyDescent="0.25"/>
    <row r="433" customFormat="1" ht="15.75" customHeight="1" x14ac:dyDescent="0.25"/>
    <row r="434" customFormat="1" ht="15.75" customHeight="1" x14ac:dyDescent="0.25"/>
    <row r="435" customFormat="1" ht="15.75" customHeight="1" x14ac:dyDescent="0.25"/>
    <row r="436" customFormat="1" ht="15.75" customHeight="1" x14ac:dyDescent="0.25"/>
    <row r="437" customFormat="1" ht="15.75" customHeight="1" x14ac:dyDescent="0.25"/>
    <row r="438" customFormat="1" ht="15.75" customHeight="1" x14ac:dyDescent="0.25"/>
    <row r="439" customFormat="1" ht="15.75" customHeight="1" x14ac:dyDescent="0.25"/>
    <row r="440" customFormat="1" ht="15.75" customHeight="1" x14ac:dyDescent="0.25"/>
    <row r="441" customFormat="1" ht="15.75" customHeight="1" x14ac:dyDescent="0.25"/>
    <row r="442" customFormat="1" ht="15.75" customHeight="1" x14ac:dyDescent="0.25"/>
    <row r="443" customFormat="1" ht="15.75" customHeight="1" x14ac:dyDescent="0.25"/>
    <row r="444" customFormat="1" ht="15.75" customHeight="1" x14ac:dyDescent="0.25"/>
    <row r="445" customFormat="1" ht="15.75" customHeight="1" x14ac:dyDescent="0.25"/>
    <row r="446" customFormat="1" ht="15.75" customHeight="1" x14ac:dyDescent="0.25"/>
    <row r="447" customFormat="1" ht="15.75" customHeight="1" x14ac:dyDescent="0.25"/>
    <row r="448" customFormat="1" ht="15.75" customHeight="1" x14ac:dyDescent="0.25"/>
    <row r="449" customFormat="1" ht="15.75" customHeight="1" x14ac:dyDescent="0.25"/>
    <row r="450" customFormat="1" ht="15.75" customHeight="1" x14ac:dyDescent="0.25"/>
    <row r="451" customFormat="1" ht="15.75" customHeight="1" x14ac:dyDescent="0.25"/>
    <row r="452" customFormat="1" ht="15.75" customHeight="1" x14ac:dyDescent="0.25"/>
    <row r="453" customFormat="1" ht="15.75" customHeight="1" x14ac:dyDescent="0.25"/>
    <row r="454" customFormat="1" ht="15.75" customHeight="1" x14ac:dyDescent="0.25"/>
    <row r="455" customFormat="1" ht="15.75" customHeight="1" x14ac:dyDescent="0.25"/>
    <row r="456" customFormat="1" ht="15.75" customHeight="1" x14ac:dyDescent="0.25"/>
    <row r="457" customFormat="1" ht="15.75" customHeight="1" x14ac:dyDescent="0.25"/>
    <row r="458" customFormat="1" ht="15.75" customHeight="1" x14ac:dyDescent="0.25"/>
    <row r="459" customFormat="1" ht="15.75" customHeight="1" x14ac:dyDescent="0.25"/>
    <row r="460" customFormat="1" ht="15.75" customHeight="1" x14ac:dyDescent="0.25"/>
    <row r="461" customFormat="1" ht="15.75" customHeight="1" x14ac:dyDescent="0.25"/>
    <row r="462" customFormat="1" ht="15.75" customHeight="1" x14ac:dyDescent="0.25"/>
    <row r="463" customFormat="1" ht="15.75" customHeight="1" x14ac:dyDescent="0.25"/>
    <row r="464" customFormat="1" ht="15.75" customHeight="1" x14ac:dyDescent="0.25"/>
    <row r="465" customFormat="1" ht="15.75" customHeight="1" x14ac:dyDescent="0.25"/>
    <row r="466" customFormat="1" ht="15.75" customHeight="1" x14ac:dyDescent="0.25"/>
    <row r="467" customFormat="1" ht="15.75" customHeight="1" x14ac:dyDescent="0.25"/>
    <row r="468" customFormat="1" ht="15.75" customHeight="1" x14ac:dyDescent="0.25"/>
    <row r="469" customFormat="1" ht="15.75" customHeight="1" x14ac:dyDescent="0.25"/>
    <row r="470" customFormat="1" ht="15.75" customHeight="1" x14ac:dyDescent="0.25"/>
    <row r="471" customFormat="1" ht="15.75" customHeight="1" x14ac:dyDescent="0.25"/>
    <row r="472" customFormat="1" ht="15.75" customHeight="1" x14ac:dyDescent="0.25"/>
    <row r="473" customFormat="1" ht="15.75" customHeight="1" x14ac:dyDescent="0.25"/>
    <row r="474" customFormat="1" ht="15.75" customHeight="1" x14ac:dyDescent="0.25"/>
    <row r="475" customFormat="1" ht="15.75" customHeight="1" x14ac:dyDescent="0.25"/>
    <row r="476" customFormat="1" ht="15.75" customHeight="1" x14ac:dyDescent="0.25"/>
    <row r="477" customFormat="1" ht="15.75" customHeight="1" x14ac:dyDescent="0.25"/>
    <row r="478" customFormat="1" ht="15.75" customHeight="1" x14ac:dyDescent="0.25"/>
    <row r="479" customFormat="1" ht="15.75" customHeight="1" x14ac:dyDescent="0.25"/>
    <row r="480" customFormat="1" ht="15.75" customHeight="1" x14ac:dyDescent="0.25"/>
    <row r="481" customFormat="1" ht="15.75" customHeight="1" x14ac:dyDescent="0.25"/>
    <row r="482" customFormat="1" ht="15.75" customHeight="1" x14ac:dyDescent="0.25"/>
    <row r="483" customFormat="1" ht="15.75" customHeight="1" x14ac:dyDescent="0.25"/>
    <row r="484" customFormat="1" ht="15.75" customHeight="1" x14ac:dyDescent="0.25"/>
    <row r="485" customFormat="1" ht="15.75" customHeight="1" x14ac:dyDescent="0.25"/>
    <row r="486" customFormat="1" ht="15.75" customHeight="1" x14ac:dyDescent="0.25"/>
    <row r="487" customFormat="1" ht="15.75" customHeight="1" x14ac:dyDescent="0.25"/>
    <row r="488" customFormat="1" ht="15.75" customHeight="1" x14ac:dyDescent="0.25"/>
    <row r="489" customFormat="1" ht="15.75" customHeight="1" x14ac:dyDescent="0.25"/>
    <row r="490" customFormat="1" ht="15.75" customHeight="1" x14ac:dyDescent="0.25"/>
    <row r="491" customFormat="1" ht="15.75" customHeight="1" x14ac:dyDescent="0.25"/>
    <row r="492" customFormat="1" ht="15.75" customHeight="1" x14ac:dyDescent="0.25"/>
    <row r="493" customFormat="1" ht="15.75" customHeight="1" x14ac:dyDescent="0.25"/>
    <row r="494" customFormat="1" ht="15.75" customHeight="1" x14ac:dyDescent="0.25"/>
    <row r="495" customFormat="1" ht="15.75" customHeight="1" x14ac:dyDescent="0.25"/>
    <row r="496" customFormat="1" ht="15.75" customHeight="1" x14ac:dyDescent="0.25"/>
    <row r="497" customFormat="1" ht="15.75" customHeight="1" x14ac:dyDescent="0.25"/>
    <row r="498" customFormat="1" ht="15.75" customHeight="1" x14ac:dyDescent="0.25"/>
    <row r="499" customFormat="1" ht="15.75" customHeight="1" x14ac:dyDescent="0.25"/>
    <row r="500" customFormat="1" ht="15.75" customHeight="1" x14ac:dyDescent="0.25"/>
    <row r="501" customFormat="1" ht="15.75" customHeight="1" x14ac:dyDescent="0.25"/>
    <row r="502" customFormat="1" ht="15.75" customHeight="1" x14ac:dyDescent="0.25"/>
    <row r="503" customFormat="1" ht="15.75" customHeight="1" x14ac:dyDescent="0.25"/>
    <row r="504" customFormat="1" ht="15.75" customHeight="1" x14ac:dyDescent="0.25"/>
    <row r="505" customFormat="1" ht="15.75" customHeight="1" x14ac:dyDescent="0.25"/>
    <row r="506" customFormat="1" ht="15.75" customHeight="1" x14ac:dyDescent="0.25"/>
    <row r="507" customFormat="1" ht="15.75" customHeight="1" x14ac:dyDescent="0.25"/>
    <row r="508" customFormat="1" ht="15.75" customHeight="1" x14ac:dyDescent="0.25"/>
    <row r="509" customFormat="1" ht="15.75" customHeight="1" x14ac:dyDescent="0.25"/>
    <row r="510" customFormat="1" ht="15.75" customHeight="1" x14ac:dyDescent="0.25"/>
    <row r="511" customFormat="1" ht="15.75" customHeight="1" x14ac:dyDescent="0.25"/>
    <row r="512" customFormat="1" ht="15.75" customHeight="1" x14ac:dyDescent="0.25"/>
    <row r="513" customFormat="1" ht="15.75" customHeight="1" x14ac:dyDescent="0.25"/>
    <row r="514" customFormat="1" ht="15.75" customHeight="1" x14ac:dyDescent="0.25"/>
    <row r="515" customFormat="1" ht="15.75" customHeight="1" x14ac:dyDescent="0.25"/>
    <row r="516" customFormat="1" ht="15.75" customHeight="1" x14ac:dyDescent="0.25"/>
    <row r="517" customFormat="1" ht="15.75" customHeight="1" x14ac:dyDescent="0.25"/>
    <row r="518" customFormat="1" ht="15.75" customHeight="1" x14ac:dyDescent="0.25"/>
    <row r="519" customFormat="1" ht="15.75" customHeight="1" x14ac:dyDescent="0.25"/>
    <row r="520" customFormat="1" ht="15.75" customHeight="1" x14ac:dyDescent="0.25"/>
    <row r="521" customFormat="1" ht="15.75" customHeight="1" x14ac:dyDescent="0.25"/>
    <row r="522" customFormat="1" ht="15.75" customHeight="1" x14ac:dyDescent="0.25"/>
    <row r="523" customFormat="1" ht="15.75" customHeight="1" x14ac:dyDescent="0.25"/>
    <row r="524" customFormat="1" ht="15.75" customHeight="1" x14ac:dyDescent="0.25"/>
    <row r="525" customFormat="1" ht="15.75" customHeight="1" x14ac:dyDescent="0.25"/>
    <row r="526" customFormat="1" ht="15.75" customHeight="1" x14ac:dyDescent="0.25"/>
    <row r="527" customFormat="1" ht="15.75" customHeight="1" x14ac:dyDescent="0.25"/>
    <row r="528" customFormat="1" ht="15.75" customHeight="1" x14ac:dyDescent="0.25"/>
    <row r="529" customFormat="1" ht="15.75" customHeight="1" x14ac:dyDescent="0.25"/>
    <row r="530" customFormat="1" ht="15.75" customHeight="1" x14ac:dyDescent="0.25"/>
    <row r="531" customFormat="1" ht="15.75" customHeight="1" x14ac:dyDescent="0.25"/>
    <row r="532" customFormat="1" ht="15.75" customHeight="1" x14ac:dyDescent="0.25"/>
    <row r="533" customFormat="1" ht="15.75" customHeight="1" x14ac:dyDescent="0.25"/>
    <row r="534" customFormat="1" ht="15.75" customHeight="1" x14ac:dyDescent="0.25"/>
    <row r="535" customFormat="1" ht="15.75" customHeight="1" x14ac:dyDescent="0.25"/>
    <row r="536" customFormat="1" ht="15.75" customHeight="1" x14ac:dyDescent="0.25"/>
    <row r="537" customFormat="1" ht="15.75" customHeight="1" x14ac:dyDescent="0.25"/>
    <row r="538" customFormat="1" ht="15.75" customHeight="1" x14ac:dyDescent="0.25"/>
    <row r="539" customFormat="1" ht="15.75" customHeight="1" x14ac:dyDescent="0.25"/>
    <row r="540" customFormat="1" ht="15.75" customHeight="1" x14ac:dyDescent="0.25"/>
    <row r="541" customFormat="1" ht="15.75" customHeight="1" x14ac:dyDescent="0.25"/>
    <row r="542" customFormat="1" ht="15.75" customHeight="1" x14ac:dyDescent="0.25"/>
    <row r="543" customFormat="1" ht="15.75" customHeight="1" x14ac:dyDescent="0.25"/>
    <row r="544" customFormat="1" ht="15.75" customHeight="1" x14ac:dyDescent="0.25"/>
    <row r="545" customFormat="1" ht="15.75" customHeight="1" x14ac:dyDescent="0.25"/>
    <row r="546" customFormat="1" ht="15.75" customHeight="1" x14ac:dyDescent="0.25"/>
    <row r="547" customFormat="1" ht="15.75" customHeight="1" x14ac:dyDescent="0.25"/>
    <row r="548" customFormat="1" ht="15.75" customHeight="1" x14ac:dyDescent="0.25"/>
    <row r="549" customFormat="1" ht="15.75" customHeight="1" x14ac:dyDescent="0.25"/>
    <row r="550" customFormat="1" ht="15.75" customHeight="1" x14ac:dyDescent="0.25"/>
    <row r="551" customFormat="1" ht="15.75" customHeight="1" x14ac:dyDescent="0.25"/>
    <row r="552" customFormat="1" ht="15.75" customHeight="1" x14ac:dyDescent="0.25"/>
    <row r="553" customFormat="1" ht="15.75" customHeight="1" x14ac:dyDescent="0.25"/>
    <row r="554" customFormat="1" ht="15.75" customHeight="1" x14ac:dyDescent="0.25"/>
    <row r="555" customFormat="1" ht="15.75" customHeight="1" x14ac:dyDescent="0.25"/>
    <row r="556" customFormat="1" ht="15.75" customHeight="1" x14ac:dyDescent="0.25"/>
    <row r="557" customFormat="1" ht="15.75" customHeight="1" x14ac:dyDescent="0.25"/>
    <row r="558" customFormat="1" ht="15.75" customHeight="1" x14ac:dyDescent="0.25"/>
    <row r="559" customFormat="1" ht="15.75" customHeight="1" x14ac:dyDescent="0.25"/>
    <row r="560" customFormat="1" ht="15.75" customHeight="1" x14ac:dyDescent="0.25"/>
    <row r="561" customFormat="1" ht="15.75" customHeight="1" x14ac:dyDescent="0.25"/>
    <row r="562" customFormat="1" ht="15.75" customHeight="1" x14ac:dyDescent="0.25"/>
    <row r="563" customFormat="1" ht="15.75" customHeight="1" x14ac:dyDescent="0.25"/>
    <row r="564" customFormat="1" ht="15.75" customHeight="1" x14ac:dyDescent="0.25"/>
    <row r="565" customFormat="1" ht="15.75" customHeight="1" x14ac:dyDescent="0.25"/>
    <row r="566" customFormat="1" ht="15.75" customHeight="1" x14ac:dyDescent="0.25"/>
    <row r="567" customFormat="1" ht="15.75" customHeight="1" x14ac:dyDescent="0.25"/>
    <row r="568" customFormat="1" ht="15.75" customHeight="1" x14ac:dyDescent="0.25"/>
    <row r="569" customFormat="1" ht="15.75" customHeight="1" x14ac:dyDescent="0.25"/>
    <row r="570" customFormat="1" ht="15.75" customHeight="1" x14ac:dyDescent="0.25"/>
    <row r="571" customFormat="1" ht="15.75" customHeight="1" x14ac:dyDescent="0.25"/>
    <row r="572" customFormat="1" ht="15.75" customHeight="1" x14ac:dyDescent="0.25"/>
    <row r="573" customFormat="1" ht="15.75" customHeight="1" x14ac:dyDescent="0.25"/>
    <row r="574" customFormat="1" ht="15.75" customHeight="1" x14ac:dyDescent="0.25"/>
    <row r="575" customFormat="1" ht="15.75" customHeight="1" x14ac:dyDescent="0.25"/>
    <row r="576" customFormat="1" ht="15.75" customHeight="1" x14ac:dyDescent="0.25"/>
    <row r="577" customFormat="1" ht="15.75" customHeight="1" x14ac:dyDescent="0.25"/>
    <row r="578" customFormat="1" ht="15.75" customHeight="1" x14ac:dyDescent="0.25"/>
    <row r="579" customFormat="1" ht="15.75" customHeight="1" x14ac:dyDescent="0.25"/>
    <row r="580" customFormat="1" ht="15.75" customHeight="1" x14ac:dyDescent="0.25"/>
    <row r="581" customFormat="1" ht="15.75" customHeight="1" x14ac:dyDescent="0.25"/>
    <row r="582" customFormat="1" ht="15.75" customHeight="1" x14ac:dyDescent="0.25"/>
    <row r="583" customFormat="1" ht="15.75" customHeight="1" x14ac:dyDescent="0.25"/>
    <row r="584" customFormat="1" ht="15.75" customHeight="1" x14ac:dyDescent="0.25"/>
    <row r="585" customFormat="1" ht="15.75" customHeight="1" x14ac:dyDescent="0.25"/>
    <row r="586" customFormat="1" ht="15.75" customHeight="1" x14ac:dyDescent="0.25"/>
    <row r="587" customFormat="1" ht="15.75" customHeight="1" x14ac:dyDescent="0.25"/>
    <row r="588" customFormat="1" ht="15.75" customHeight="1" x14ac:dyDescent="0.25"/>
    <row r="589" customFormat="1" ht="15.75" customHeight="1" x14ac:dyDescent="0.25"/>
    <row r="590" customFormat="1" ht="15.75" customHeight="1" x14ac:dyDescent="0.25"/>
    <row r="591" customFormat="1" ht="15.75" customHeight="1" x14ac:dyDescent="0.25"/>
    <row r="592" customFormat="1" ht="15.75" customHeight="1" x14ac:dyDescent="0.25"/>
    <row r="593" customFormat="1" ht="15.75" customHeight="1" x14ac:dyDescent="0.25"/>
    <row r="594" customFormat="1" ht="15.75" customHeight="1" x14ac:dyDescent="0.25"/>
    <row r="595" customFormat="1" ht="15.75" customHeight="1" x14ac:dyDescent="0.25"/>
    <row r="596" customFormat="1" ht="15.75" customHeight="1" x14ac:dyDescent="0.25"/>
    <row r="597" customFormat="1" ht="15.75" customHeight="1" x14ac:dyDescent="0.25"/>
    <row r="598" customFormat="1" ht="15.75" customHeight="1" x14ac:dyDescent="0.25"/>
    <row r="599" customFormat="1" ht="15.75" customHeight="1" x14ac:dyDescent="0.25"/>
    <row r="600" customFormat="1" ht="15.75" customHeight="1" x14ac:dyDescent="0.25"/>
    <row r="601" customFormat="1" ht="15.75" customHeight="1" x14ac:dyDescent="0.25"/>
    <row r="602" customFormat="1" ht="15.75" customHeight="1" x14ac:dyDescent="0.25"/>
    <row r="603" customFormat="1" ht="15.75" customHeight="1" x14ac:dyDescent="0.25"/>
    <row r="604" customFormat="1" ht="15.75" customHeight="1" x14ac:dyDescent="0.25"/>
    <row r="605" customFormat="1" ht="15.75" customHeight="1" x14ac:dyDescent="0.25"/>
    <row r="606" customFormat="1" ht="15.75" customHeight="1" x14ac:dyDescent="0.25"/>
    <row r="607" customFormat="1" ht="15.75" customHeight="1" x14ac:dyDescent="0.25"/>
    <row r="608" customFormat="1" ht="15.75" customHeight="1" x14ac:dyDescent="0.25"/>
    <row r="609" customFormat="1" ht="15.75" customHeight="1" x14ac:dyDescent="0.25"/>
    <row r="610" customFormat="1" ht="15.75" customHeight="1" x14ac:dyDescent="0.25"/>
    <row r="611" customFormat="1" ht="15.75" customHeight="1" x14ac:dyDescent="0.25"/>
    <row r="612" customFormat="1" ht="15.75" customHeight="1" x14ac:dyDescent="0.25"/>
    <row r="613" customFormat="1" ht="15.75" customHeight="1" x14ac:dyDescent="0.25"/>
    <row r="614" customFormat="1" ht="15.75" customHeight="1" x14ac:dyDescent="0.25"/>
    <row r="615" customFormat="1" ht="15.75" customHeight="1" x14ac:dyDescent="0.25"/>
    <row r="616" customFormat="1" ht="15.75" customHeight="1" x14ac:dyDescent="0.25"/>
    <row r="617" customFormat="1" ht="15.75" customHeight="1" x14ac:dyDescent="0.25"/>
    <row r="618" customFormat="1" ht="15.75" customHeight="1" x14ac:dyDescent="0.25"/>
    <row r="619" customFormat="1" ht="15.75" customHeight="1" x14ac:dyDescent="0.25"/>
    <row r="620" customFormat="1" ht="15.75" customHeight="1" x14ac:dyDescent="0.25"/>
    <row r="621" customFormat="1" ht="15.75" customHeight="1" x14ac:dyDescent="0.25"/>
    <row r="622" customFormat="1" ht="15.75" customHeight="1" x14ac:dyDescent="0.25"/>
    <row r="623" customFormat="1" ht="15.75" customHeight="1" x14ac:dyDescent="0.25"/>
    <row r="624" customFormat="1" ht="15.75" customHeight="1" x14ac:dyDescent="0.25"/>
    <row r="625" customFormat="1" ht="15.75" customHeight="1" x14ac:dyDescent="0.25"/>
    <row r="626" customFormat="1" ht="15.75" customHeight="1" x14ac:dyDescent="0.25"/>
    <row r="627" customFormat="1" ht="15.75" customHeight="1" x14ac:dyDescent="0.25"/>
    <row r="628" customFormat="1" ht="15.75" customHeight="1" x14ac:dyDescent="0.25"/>
    <row r="629" customFormat="1" ht="15.75" customHeight="1" x14ac:dyDescent="0.25"/>
    <row r="630" customFormat="1" ht="15.75" customHeight="1" x14ac:dyDescent="0.25"/>
    <row r="631" customFormat="1" ht="15.75" customHeight="1" x14ac:dyDescent="0.25"/>
    <row r="632" customFormat="1" ht="15.75" customHeight="1" x14ac:dyDescent="0.25"/>
    <row r="633" customFormat="1" ht="15.75" customHeight="1" x14ac:dyDescent="0.25"/>
    <row r="634" customFormat="1" ht="15.75" customHeight="1" x14ac:dyDescent="0.25"/>
    <row r="635" customFormat="1" ht="15.75" customHeight="1" x14ac:dyDescent="0.25"/>
    <row r="636" customFormat="1" ht="15.75" customHeight="1" x14ac:dyDescent="0.25"/>
    <row r="637" customFormat="1" ht="15.75" customHeight="1" x14ac:dyDescent="0.25"/>
    <row r="638" customFormat="1" ht="15.75" customHeight="1" x14ac:dyDescent="0.25"/>
    <row r="639" customFormat="1" ht="15.75" customHeight="1" x14ac:dyDescent="0.25"/>
    <row r="640" customFormat="1" ht="15.75" customHeight="1" x14ac:dyDescent="0.25"/>
    <row r="641" customFormat="1" ht="15.75" customHeight="1" x14ac:dyDescent="0.25"/>
    <row r="642" customFormat="1" ht="15.75" customHeight="1" x14ac:dyDescent="0.25"/>
    <row r="643" customFormat="1" ht="15.75" customHeight="1" x14ac:dyDescent="0.25"/>
    <row r="644" customFormat="1" ht="15.75" customHeight="1" x14ac:dyDescent="0.25"/>
    <row r="645" customFormat="1" ht="15.75" customHeight="1" x14ac:dyDescent="0.25"/>
    <row r="646" customFormat="1" ht="15.75" customHeight="1" x14ac:dyDescent="0.25"/>
    <row r="647" customFormat="1" ht="15.75" customHeight="1" x14ac:dyDescent="0.25"/>
    <row r="648" customFormat="1" ht="15.75" customHeight="1" x14ac:dyDescent="0.25"/>
    <row r="649" customFormat="1" ht="15.75" customHeight="1" x14ac:dyDescent="0.25"/>
    <row r="650" customFormat="1" ht="15.75" customHeight="1" x14ac:dyDescent="0.25"/>
    <row r="651" customFormat="1" ht="15.75" customHeight="1" x14ac:dyDescent="0.25"/>
    <row r="652" customFormat="1" ht="15.75" customHeight="1" x14ac:dyDescent="0.25"/>
    <row r="653" customFormat="1" ht="15.75" customHeight="1" x14ac:dyDescent="0.25"/>
    <row r="654" customFormat="1" ht="15.75" customHeight="1" x14ac:dyDescent="0.25"/>
    <row r="655" customFormat="1" ht="15.75" customHeight="1" x14ac:dyDescent="0.25"/>
    <row r="656" customFormat="1" ht="15.75" customHeight="1" x14ac:dyDescent="0.25"/>
    <row r="657" customFormat="1" ht="15.75" customHeight="1" x14ac:dyDescent="0.25"/>
    <row r="658" customFormat="1" ht="15.75" customHeight="1" x14ac:dyDescent="0.25"/>
    <row r="659" customFormat="1" ht="15.75" customHeight="1" x14ac:dyDescent="0.25"/>
    <row r="660" customFormat="1" ht="15.75" customHeight="1" x14ac:dyDescent="0.25"/>
    <row r="661" customFormat="1" ht="15.75" customHeight="1" x14ac:dyDescent="0.25"/>
    <row r="662" customFormat="1" ht="15.75" customHeight="1" x14ac:dyDescent="0.25"/>
    <row r="663" customFormat="1" ht="15.75" customHeight="1" x14ac:dyDescent="0.25"/>
    <row r="664" customFormat="1" ht="15.75" customHeight="1" x14ac:dyDescent="0.25"/>
    <row r="665" customFormat="1" ht="15.75" customHeight="1" x14ac:dyDescent="0.25"/>
    <row r="666" customFormat="1" ht="15.75" customHeight="1" x14ac:dyDescent="0.25"/>
    <row r="667" customFormat="1" ht="15.75" customHeight="1" x14ac:dyDescent="0.25"/>
    <row r="668" customFormat="1" ht="15.75" customHeight="1" x14ac:dyDescent="0.25"/>
    <row r="669" customFormat="1" ht="15.75" customHeight="1" x14ac:dyDescent="0.25"/>
    <row r="670" customFormat="1" ht="15.75" customHeight="1" x14ac:dyDescent="0.25"/>
    <row r="671" customFormat="1" ht="15.75" customHeight="1" x14ac:dyDescent="0.25"/>
    <row r="672" customFormat="1" ht="15.75" customHeight="1" x14ac:dyDescent="0.25"/>
    <row r="673" customFormat="1" ht="15.75" customHeight="1" x14ac:dyDescent="0.25"/>
    <row r="674" customFormat="1" ht="15.75" customHeight="1" x14ac:dyDescent="0.25"/>
    <row r="675" customFormat="1" ht="15.75" customHeight="1" x14ac:dyDescent="0.25"/>
    <row r="676" customFormat="1" ht="15.75" customHeight="1" x14ac:dyDescent="0.25"/>
    <row r="677" customFormat="1" ht="15.75" customHeight="1" x14ac:dyDescent="0.25"/>
    <row r="678" customFormat="1" ht="15.75" customHeight="1" x14ac:dyDescent="0.25"/>
    <row r="679" customFormat="1" ht="15.75" customHeight="1" x14ac:dyDescent="0.25"/>
    <row r="680" customFormat="1" ht="15.75" customHeight="1" x14ac:dyDescent="0.25"/>
    <row r="681" customFormat="1" ht="15.75" customHeight="1" x14ac:dyDescent="0.25"/>
    <row r="682" customFormat="1" ht="15.75" customHeight="1" x14ac:dyDescent="0.25"/>
    <row r="683" customFormat="1" ht="15.75" customHeight="1" x14ac:dyDescent="0.25"/>
    <row r="684" customFormat="1" ht="15.75" customHeight="1" x14ac:dyDescent="0.25"/>
    <row r="685" customFormat="1" ht="15.75" customHeight="1" x14ac:dyDescent="0.25"/>
    <row r="686" customFormat="1" ht="15.75" customHeight="1" x14ac:dyDescent="0.25"/>
    <row r="687" customFormat="1" ht="15.75" customHeight="1" x14ac:dyDescent="0.25"/>
    <row r="688" customFormat="1" ht="15.75" customHeight="1" x14ac:dyDescent="0.25"/>
    <row r="689" customFormat="1" ht="15.75" customHeight="1" x14ac:dyDescent="0.25"/>
    <row r="690" customFormat="1" ht="15.75" customHeight="1" x14ac:dyDescent="0.25"/>
    <row r="691" customFormat="1" ht="15.75" customHeight="1" x14ac:dyDescent="0.25"/>
    <row r="692" customFormat="1" ht="15.75" customHeight="1" x14ac:dyDescent="0.25"/>
    <row r="693" customFormat="1" ht="15.75" customHeight="1" x14ac:dyDescent="0.25"/>
    <row r="694" customFormat="1" ht="15.75" customHeight="1" x14ac:dyDescent="0.25"/>
    <row r="695" customFormat="1" ht="15.75" customHeight="1" x14ac:dyDescent="0.25"/>
    <row r="696" customFormat="1" ht="15.75" customHeight="1" x14ac:dyDescent="0.25"/>
    <row r="697" customFormat="1" ht="15.75" customHeight="1" x14ac:dyDescent="0.25"/>
    <row r="698" customFormat="1" ht="15.75" customHeight="1" x14ac:dyDescent="0.25"/>
    <row r="699" customFormat="1" ht="15.75" customHeight="1" x14ac:dyDescent="0.25"/>
    <row r="700" customFormat="1" ht="15.75" customHeight="1" x14ac:dyDescent="0.25"/>
    <row r="701" customFormat="1" ht="15.75" customHeight="1" x14ac:dyDescent="0.25"/>
    <row r="702" customFormat="1" ht="15.75" customHeight="1" x14ac:dyDescent="0.25"/>
    <row r="703" customFormat="1" ht="15.75" customHeight="1" x14ac:dyDescent="0.25"/>
    <row r="704" customFormat="1" ht="15.75" customHeight="1" x14ac:dyDescent="0.25"/>
    <row r="705" customFormat="1" ht="15.75" customHeight="1" x14ac:dyDescent="0.25"/>
    <row r="706" customFormat="1" ht="15.75" customHeight="1" x14ac:dyDescent="0.25"/>
    <row r="707" customFormat="1" ht="15.75" customHeight="1" x14ac:dyDescent="0.25"/>
    <row r="708" customFormat="1" ht="15.75" customHeight="1" x14ac:dyDescent="0.25"/>
    <row r="709" customFormat="1" ht="15.75" customHeight="1" x14ac:dyDescent="0.25"/>
    <row r="710" customFormat="1" ht="15.75" customHeight="1" x14ac:dyDescent="0.25"/>
    <row r="711" customFormat="1" ht="15.75" customHeight="1" x14ac:dyDescent="0.25"/>
    <row r="712" customFormat="1" ht="15.75" customHeight="1" x14ac:dyDescent="0.25"/>
    <row r="713" customFormat="1" ht="15.75" customHeight="1" x14ac:dyDescent="0.25"/>
    <row r="714" customFormat="1" ht="15.75" customHeight="1" x14ac:dyDescent="0.25"/>
    <row r="715" customFormat="1" ht="15.75" customHeight="1" x14ac:dyDescent="0.25"/>
    <row r="716" customFormat="1" ht="15.75" customHeight="1" x14ac:dyDescent="0.25"/>
    <row r="717" customFormat="1" ht="15.75" customHeight="1" x14ac:dyDescent="0.25"/>
    <row r="718" customFormat="1" ht="15.75" customHeight="1" x14ac:dyDescent="0.25"/>
    <row r="719" customFormat="1" ht="15.75" customHeight="1" x14ac:dyDescent="0.25"/>
    <row r="720" customFormat="1" ht="15.75" customHeight="1" x14ac:dyDescent="0.25"/>
    <row r="721" customFormat="1" ht="15.75" customHeight="1" x14ac:dyDescent="0.25"/>
    <row r="722" customFormat="1" ht="15.75" customHeight="1" x14ac:dyDescent="0.25"/>
    <row r="723" customFormat="1" ht="15.75" customHeight="1" x14ac:dyDescent="0.25"/>
    <row r="724" customFormat="1" ht="15.75" customHeight="1" x14ac:dyDescent="0.25"/>
    <row r="725" customFormat="1" ht="15.75" customHeight="1" x14ac:dyDescent="0.25"/>
    <row r="726" customFormat="1" ht="15.75" customHeight="1" x14ac:dyDescent="0.25"/>
    <row r="727" customFormat="1" ht="15.75" customHeight="1" x14ac:dyDescent="0.25"/>
    <row r="728" customFormat="1" ht="15.75" customHeight="1" x14ac:dyDescent="0.25"/>
    <row r="729" customFormat="1" ht="15.75" customHeight="1" x14ac:dyDescent="0.25"/>
    <row r="730" customFormat="1" ht="15.75" customHeight="1" x14ac:dyDescent="0.25"/>
    <row r="731" customFormat="1" ht="15.75" customHeight="1" x14ac:dyDescent="0.25"/>
    <row r="732" customFormat="1" ht="15.75" customHeight="1" x14ac:dyDescent="0.25"/>
    <row r="733" customFormat="1" ht="15.75" customHeight="1" x14ac:dyDescent="0.25"/>
    <row r="734" customFormat="1" ht="15.75" customHeight="1" x14ac:dyDescent="0.25"/>
    <row r="735" customFormat="1" ht="15.75" customHeight="1" x14ac:dyDescent="0.25"/>
    <row r="736" customFormat="1" ht="15.75" customHeight="1" x14ac:dyDescent="0.25"/>
    <row r="737" customFormat="1" ht="15.75" customHeight="1" x14ac:dyDescent="0.25"/>
    <row r="738" customFormat="1" ht="15.75" customHeight="1" x14ac:dyDescent="0.25"/>
    <row r="739" customFormat="1" ht="15.75" customHeight="1" x14ac:dyDescent="0.25"/>
    <row r="740" customFormat="1" ht="15.75" customHeight="1" x14ac:dyDescent="0.25"/>
    <row r="741" customFormat="1" ht="15.75" customHeight="1" x14ac:dyDescent="0.25"/>
    <row r="742" customFormat="1" ht="15.75" customHeight="1" x14ac:dyDescent="0.25"/>
    <row r="743" customFormat="1" ht="15.75" customHeight="1" x14ac:dyDescent="0.25"/>
    <row r="744" customFormat="1" ht="15.75" customHeight="1" x14ac:dyDescent="0.25"/>
    <row r="745" customFormat="1" ht="15.75" customHeight="1" x14ac:dyDescent="0.25"/>
    <row r="746" customFormat="1" ht="15.75" customHeight="1" x14ac:dyDescent="0.25"/>
    <row r="747" customFormat="1" ht="15.75" customHeight="1" x14ac:dyDescent="0.25"/>
    <row r="748" customFormat="1" ht="15.75" customHeight="1" x14ac:dyDescent="0.25"/>
    <row r="749" customFormat="1" ht="15.75" customHeight="1" x14ac:dyDescent="0.25"/>
    <row r="750" customFormat="1" ht="15.75" customHeight="1" x14ac:dyDescent="0.25"/>
    <row r="751" customFormat="1" ht="15.75" customHeight="1" x14ac:dyDescent="0.25"/>
    <row r="752" customFormat="1" ht="15.75" customHeight="1" x14ac:dyDescent="0.25"/>
    <row r="753" customFormat="1" ht="15.75" customHeight="1" x14ac:dyDescent="0.25"/>
    <row r="754" customFormat="1" ht="15.75" customHeight="1" x14ac:dyDescent="0.25"/>
    <row r="755" customFormat="1" ht="15.75" customHeight="1" x14ac:dyDescent="0.25"/>
    <row r="756" customFormat="1" ht="15.75" customHeight="1" x14ac:dyDescent="0.25"/>
    <row r="757" customFormat="1" ht="15.75" customHeight="1" x14ac:dyDescent="0.25"/>
    <row r="758" customFormat="1" ht="15.75" customHeight="1" x14ac:dyDescent="0.25"/>
    <row r="759" customFormat="1" ht="15.75" customHeight="1" x14ac:dyDescent="0.25"/>
    <row r="760" customFormat="1" ht="15.75" customHeight="1" x14ac:dyDescent="0.25"/>
    <row r="761" customFormat="1" ht="15.75" customHeight="1" x14ac:dyDescent="0.25"/>
    <row r="762" customFormat="1" ht="15.75" customHeight="1" x14ac:dyDescent="0.25"/>
    <row r="763" customFormat="1" ht="15.75" customHeight="1" x14ac:dyDescent="0.25"/>
    <row r="764" customFormat="1" ht="15.75" customHeight="1" x14ac:dyDescent="0.25"/>
    <row r="765" customFormat="1" ht="15.75" customHeight="1" x14ac:dyDescent="0.25"/>
    <row r="766" customFormat="1" ht="15.75" customHeight="1" x14ac:dyDescent="0.25"/>
    <row r="767" customFormat="1" ht="15.75" customHeight="1" x14ac:dyDescent="0.25"/>
    <row r="768" customFormat="1" ht="15.75" customHeight="1" x14ac:dyDescent="0.25"/>
    <row r="769" customFormat="1" ht="15.75" customHeight="1" x14ac:dyDescent="0.25"/>
    <row r="770" customFormat="1" ht="15.75" customHeight="1" x14ac:dyDescent="0.25"/>
    <row r="771" customFormat="1" ht="15.75" customHeight="1" x14ac:dyDescent="0.25"/>
    <row r="772" customFormat="1" ht="15.75" customHeight="1" x14ac:dyDescent="0.25"/>
    <row r="773" customFormat="1" ht="15.75" customHeight="1" x14ac:dyDescent="0.25"/>
    <row r="774" customFormat="1" ht="15.75" customHeight="1" x14ac:dyDescent="0.25"/>
    <row r="775" customFormat="1" ht="15.75" customHeight="1" x14ac:dyDescent="0.25"/>
    <row r="776" customFormat="1" ht="15.75" customHeight="1" x14ac:dyDescent="0.25"/>
    <row r="777" customFormat="1" ht="15.75" customHeight="1" x14ac:dyDescent="0.25"/>
    <row r="778" customFormat="1" ht="15.75" customHeight="1" x14ac:dyDescent="0.25"/>
    <row r="779" customFormat="1" ht="15.75" customHeight="1" x14ac:dyDescent="0.25"/>
    <row r="780" customFormat="1" ht="15.75" customHeight="1" x14ac:dyDescent="0.25"/>
    <row r="781" customFormat="1" ht="15.75" customHeight="1" x14ac:dyDescent="0.25"/>
    <row r="782" customFormat="1" ht="15.75" customHeight="1" x14ac:dyDescent="0.25"/>
    <row r="783" customFormat="1" ht="15.75" customHeight="1" x14ac:dyDescent="0.25"/>
    <row r="784" customFormat="1" ht="15.75" customHeight="1" x14ac:dyDescent="0.25"/>
    <row r="785" customFormat="1" ht="15.75" customHeight="1" x14ac:dyDescent="0.25"/>
    <row r="786" customFormat="1" ht="15.75" customHeight="1" x14ac:dyDescent="0.25"/>
    <row r="787" customFormat="1" ht="15.75" customHeight="1" x14ac:dyDescent="0.25"/>
    <row r="788" customFormat="1" ht="15.75" customHeight="1" x14ac:dyDescent="0.25"/>
    <row r="789" customFormat="1" ht="15.75" customHeight="1" x14ac:dyDescent="0.25"/>
    <row r="790" customFormat="1" ht="15.75" customHeight="1" x14ac:dyDescent="0.25"/>
    <row r="791" customFormat="1" ht="15.75" customHeight="1" x14ac:dyDescent="0.25"/>
    <row r="792" customFormat="1" ht="15.75" customHeight="1" x14ac:dyDescent="0.25"/>
    <row r="793" customFormat="1" ht="15.75" customHeight="1" x14ac:dyDescent="0.25"/>
    <row r="794" customFormat="1" ht="15.75" customHeight="1" x14ac:dyDescent="0.25"/>
    <row r="795" customFormat="1" ht="15.75" customHeight="1" x14ac:dyDescent="0.25"/>
    <row r="796" customFormat="1" ht="15.75" customHeight="1" x14ac:dyDescent="0.25"/>
    <row r="797" customFormat="1" ht="15.75" customHeight="1" x14ac:dyDescent="0.25"/>
    <row r="798" customFormat="1" ht="15.75" customHeight="1" x14ac:dyDescent="0.25"/>
    <row r="799" customFormat="1" ht="15.75" customHeight="1" x14ac:dyDescent="0.25"/>
    <row r="800" customFormat="1" ht="15.75" customHeight="1" x14ac:dyDescent="0.25"/>
    <row r="801" customFormat="1" ht="15.75" customHeight="1" x14ac:dyDescent="0.25"/>
    <row r="802" customFormat="1" ht="15.75" customHeight="1" x14ac:dyDescent="0.25"/>
    <row r="803" customFormat="1" ht="15.75" customHeight="1" x14ac:dyDescent="0.25"/>
    <row r="804" customFormat="1" ht="15.75" customHeight="1" x14ac:dyDescent="0.25"/>
    <row r="805" customFormat="1" ht="15.75" customHeight="1" x14ac:dyDescent="0.25"/>
    <row r="806" customFormat="1" ht="15.75" customHeight="1" x14ac:dyDescent="0.25"/>
    <row r="807" customFormat="1" ht="15.75" customHeight="1" x14ac:dyDescent="0.25"/>
    <row r="808" customFormat="1" ht="15.75" customHeight="1" x14ac:dyDescent="0.25"/>
    <row r="809" customFormat="1" ht="15.75" customHeight="1" x14ac:dyDescent="0.25"/>
    <row r="810" customFormat="1" ht="15.75" customHeight="1" x14ac:dyDescent="0.25"/>
    <row r="811" customFormat="1" ht="15.75" customHeight="1" x14ac:dyDescent="0.25"/>
    <row r="812" customFormat="1" ht="15.75" customHeight="1" x14ac:dyDescent="0.25"/>
    <row r="813" customFormat="1" ht="15.75" customHeight="1" x14ac:dyDescent="0.25"/>
    <row r="814" customFormat="1" ht="15.75" customHeight="1" x14ac:dyDescent="0.25"/>
    <row r="815" customFormat="1" ht="15.75" customHeight="1" x14ac:dyDescent="0.25"/>
    <row r="816" customFormat="1" ht="15.75" customHeight="1" x14ac:dyDescent="0.25"/>
    <row r="817" customFormat="1" ht="15.75" customHeight="1" x14ac:dyDescent="0.25"/>
    <row r="818" customFormat="1" ht="15.75" customHeight="1" x14ac:dyDescent="0.25"/>
    <row r="819" customFormat="1" ht="15.75" customHeight="1" x14ac:dyDescent="0.25"/>
    <row r="820" customFormat="1" ht="15.75" customHeight="1" x14ac:dyDescent="0.25"/>
    <row r="821" customFormat="1" ht="15.75" customHeight="1" x14ac:dyDescent="0.25"/>
    <row r="822" customFormat="1" ht="15.75" customHeight="1" x14ac:dyDescent="0.25"/>
    <row r="823" customFormat="1" ht="15.75" customHeight="1" x14ac:dyDescent="0.25"/>
    <row r="824" customFormat="1" ht="15.75" customHeight="1" x14ac:dyDescent="0.25"/>
    <row r="825" customFormat="1" ht="15.75" customHeight="1" x14ac:dyDescent="0.25"/>
    <row r="826" customFormat="1" ht="15.75" customHeight="1" x14ac:dyDescent="0.25"/>
    <row r="827" customFormat="1" ht="15.75" customHeight="1" x14ac:dyDescent="0.25"/>
    <row r="828" customFormat="1" ht="15.75" customHeight="1" x14ac:dyDescent="0.25"/>
    <row r="829" customFormat="1" ht="15.75" customHeight="1" x14ac:dyDescent="0.25"/>
    <row r="830" customFormat="1" ht="15.75" customHeight="1" x14ac:dyDescent="0.25"/>
    <row r="831" customFormat="1" ht="15.75" customHeight="1" x14ac:dyDescent="0.25"/>
    <row r="832" customFormat="1" ht="15.75" customHeight="1" x14ac:dyDescent="0.25"/>
    <row r="833" customFormat="1" ht="15.75" customHeight="1" x14ac:dyDescent="0.25"/>
    <row r="834" customFormat="1" ht="15.75" customHeight="1" x14ac:dyDescent="0.25"/>
    <row r="835" customFormat="1" ht="15.75" customHeight="1" x14ac:dyDescent="0.25"/>
    <row r="836" customFormat="1" ht="15.75" customHeight="1" x14ac:dyDescent="0.25"/>
    <row r="837" customFormat="1" ht="15.75" customHeight="1" x14ac:dyDescent="0.25"/>
    <row r="838" customFormat="1" ht="15.75" customHeight="1" x14ac:dyDescent="0.25"/>
    <row r="839" customFormat="1" ht="15.75" customHeight="1" x14ac:dyDescent="0.25"/>
    <row r="840" customFormat="1" ht="15.75" customHeight="1" x14ac:dyDescent="0.25"/>
    <row r="841" customFormat="1" ht="15.75" customHeight="1" x14ac:dyDescent="0.25"/>
    <row r="842" customFormat="1" ht="15.75" customHeight="1" x14ac:dyDescent="0.25"/>
    <row r="843" customFormat="1" ht="15.75" customHeight="1" x14ac:dyDescent="0.25"/>
    <row r="844" customFormat="1" ht="15.75" customHeight="1" x14ac:dyDescent="0.25"/>
    <row r="845" customFormat="1" ht="15.75" customHeight="1" x14ac:dyDescent="0.25"/>
    <row r="846" customFormat="1" ht="15.75" customHeight="1" x14ac:dyDescent="0.25"/>
    <row r="847" customFormat="1" ht="15.75" customHeight="1" x14ac:dyDescent="0.25"/>
    <row r="848" customFormat="1" ht="15.75" customHeight="1" x14ac:dyDescent="0.25"/>
    <row r="849" customFormat="1" ht="15.75" customHeight="1" x14ac:dyDescent="0.25"/>
    <row r="850" customFormat="1" ht="15.75" customHeight="1" x14ac:dyDescent="0.25"/>
    <row r="851" customFormat="1" ht="15.75" customHeight="1" x14ac:dyDescent="0.25"/>
    <row r="852" customFormat="1" ht="15.75" customHeight="1" x14ac:dyDescent="0.25"/>
    <row r="853" customFormat="1" ht="15.75" customHeight="1" x14ac:dyDescent="0.25"/>
    <row r="854" customFormat="1" ht="15.75" customHeight="1" x14ac:dyDescent="0.25"/>
    <row r="855" customFormat="1" ht="15.75" customHeight="1" x14ac:dyDescent="0.25"/>
    <row r="856" customFormat="1" ht="15.75" customHeight="1" x14ac:dyDescent="0.25"/>
    <row r="857" customFormat="1" ht="15.75" customHeight="1" x14ac:dyDescent="0.25"/>
    <row r="858" customFormat="1" ht="15.75" customHeight="1" x14ac:dyDescent="0.25"/>
    <row r="859" customFormat="1" ht="15.75" customHeight="1" x14ac:dyDescent="0.25"/>
    <row r="860" customFormat="1" ht="15.75" customHeight="1" x14ac:dyDescent="0.25"/>
    <row r="861" customFormat="1" ht="15.75" customHeight="1" x14ac:dyDescent="0.25"/>
    <row r="862" customFormat="1" ht="15.75" customHeight="1" x14ac:dyDescent="0.25"/>
    <row r="863" customFormat="1" ht="15.75" customHeight="1" x14ac:dyDescent="0.25"/>
    <row r="864" customFormat="1" ht="15.75" customHeight="1" x14ac:dyDescent="0.25"/>
    <row r="865" customFormat="1" ht="15.75" customHeight="1" x14ac:dyDescent="0.25"/>
    <row r="866" customFormat="1" ht="15.75" customHeight="1" x14ac:dyDescent="0.25"/>
    <row r="867" customFormat="1" ht="15.75" customHeight="1" x14ac:dyDescent="0.25"/>
    <row r="868" customFormat="1" ht="15.75" customHeight="1" x14ac:dyDescent="0.25"/>
    <row r="869" customFormat="1" ht="15.75" customHeight="1" x14ac:dyDescent="0.25"/>
    <row r="870" customFormat="1" ht="15.75" customHeight="1" x14ac:dyDescent="0.25"/>
    <row r="871" customFormat="1" ht="15.75" customHeight="1" x14ac:dyDescent="0.25"/>
    <row r="872" customFormat="1" ht="15.75" customHeight="1" x14ac:dyDescent="0.25"/>
    <row r="873" customFormat="1" ht="15.75" customHeight="1" x14ac:dyDescent="0.25"/>
    <row r="874" customFormat="1" ht="15.75" customHeight="1" x14ac:dyDescent="0.25"/>
    <row r="875" customFormat="1" ht="15.75" customHeight="1" x14ac:dyDescent="0.25"/>
    <row r="876" customFormat="1" ht="15.75" customHeight="1" x14ac:dyDescent="0.25"/>
    <row r="877" customFormat="1" ht="15.75" customHeight="1" x14ac:dyDescent="0.25"/>
    <row r="878" customFormat="1" ht="15.75" customHeight="1" x14ac:dyDescent="0.25"/>
    <row r="879" customFormat="1" ht="15.75" customHeight="1" x14ac:dyDescent="0.25"/>
    <row r="880" customFormat="1" ht="15.75" customHeight="1" x14ac:dyDescent="0.25"/>
    <row r="881" customFormat="1" ht="15.75" customHeight="1" x14ac:dyDescent="0.25"/>
    <row r="882" customFormat="1" ht="15.75" customHeight="1" x14ac:dyDescent="0.25"/>
    <row r="883" customFormat="1" ht="15.75" customHeight="1" x14ac:dyDescent="0.25"/>
    <row r="884" customFormat="1" ht="15.75" customHeight="1" x14ac:dyDescent="0.25"/>
    <row r="885" customFormat="1" ht="15.75" customHeight="1" x14ac:dyDescent="0.25"/>
    <row r="886" customFormat="1" ht="15.75" customHeight="1" x14ac:dyDescent="0.25"/>
    <row r="887" customFormat="1" ht="15.75" customHeight="1" x14ac:dyDescent="0.25"/>
    <row r="888" customFormat="1" ht="15.75" customHeight="1" x14ac:dyDescent="0.25"/>
    <row r="889" customFormat="1" ht="15.75" customHeight="1" x14ac:dyDescent="0.25"/>
    <row r="890" customFormat="1" ht="15.75" customHeight="1" x14ac:dyDescent="0.25"/>
    <row r="891" customFormat="1" ht="15.75" customHeight="1" x14ac:dyDescent="0.25"/>
    <row r="892" customFormat="1" ht="15.75" customHeight="1" x14ac:dyDescent="0.25"/>
    <row r="893" customFormat="1" ht="15.75" customHeight="1" x14ac:dyDescent="0.25"/>
    <row r="894" customFormat="1" ht="15.75" customHeight="1" x14ac:dyDescent="0.25"/>
    <row r="895" customFormat="1" ht="15.75" customHeight="1" x14ac:dyDescent="0.25"/>
    <row r="896" customFormat="1" ht="15.75" customHeight="1" x14ac:dyDescent="0.25"/>
    <row r="897" customFormat="1" ht="15.75" customHeight="1" x14ac:dyDescent="0.25"/>
    <row r="898" customFormat="1" ht="15.75" customHeight="1" x14ac:dyDescent="0.25"/>
    <row r="899" customFormat="1" ht="15.75" customHeight="1" x14ac:dyDescent="0.25"/>
    <row r="900" customFormat="1" ht="15.75" customHeight="1" x14ac:dyDescent="0.25"/>
    <row r="901" customFormat="1" ht="15.75" customHeight="1" x14ac:dyDescent="0.25"/>
    <row r="902" customFormat="1" ht="15.75" customHeight="1" x14ac:dyDescent="0.25"/>
    <row r="903" customFormat="1" ht="15.75" customHeight="1" x14ac:dyDescent="0.25"/>
    <row r="904" customFormat="1" ht="15.75" customHeight="1" x14ac:dyDescent="0.25"/>
    <row r="905" customFormat="1" ht="15.75" customHeight="1" x14ac:dyDescent="0.25"/>
    <row r="906" customFormat="1" ht="15.75" customHeight="1" x14ac:dyDescent="0.25"/>
    <row r="907" customFormat="1" ht="15.75" customHeight="1" x14ac:dyDescent="0.25"/>
    <row r="908" customFormat="1" ht="15.75" customHeight="1" x14ac:dyDescent="0.25"/>
    <row r="909" customFormat="1" ht="15.75" customHeight="1" x14ac:dyDescent="0.25"/>
    <row r="910" customFormat="1" ht="15.75" customHeight="1" x14ac:dyDescent="0.25"/>
    <row r="911" customFormat="1" ht="15.75" customHeight="1" x14ac:dyDescent="0.25"/>
    <row r="912" customFormat="1" ht="15.75" customHeight="1" x14ac:dyDescent="0.25"/>
    <row r="913" customFormat="1" ht="15.75" customHeight="1" x14ac:dyDescent="0.25"/>
    <row r="914" customFormat="1" ht="15.75" customHeight="1" x14ac:dyDescent="0.25"/>
    <row r="915" customFormat="1" ht="15.75" customHeight="1" x14ac:dyDescent="0.25"/>
    <row r="916" customFormat="1" ht="15.75" customHeight="1" x14ac:dyDescent="0.25"/>
    <row r="917" customFormat="1" ht="15.75" customHeight="1" x14ac:dyDescent="0.25"/>
    <row r="918" customFormat="1" ht="15.75" customHeight="1" x14ac:dyDescent="0.25"/>
    <row r="919" customFormat="1" ht="15.75" customHeight="1" x14ac:dyDescent="0.25"/>
    <row r="920" customFormat="1" ht="15.75" customHeight="1" x14ac:dyDescent="0.25"/>
    <row r="921" customFormat="1" ht="15.75" customHeight="1" x14ac:dyDescent="0.25"/>
    <row r="922" customFormat="1" ht="15.75" customHeight="1" x14ac:dyDescent="0.25"/>
    <row r="923" customFormat="1" ht="15.75" customHeight="1" x14ac:dyDescent="0.25"/>
    <row r="924" customFormat="1" ht="15.75" customHeight="1" x14ac:dyDescent="0.25"/>
    <row r="925" customFormat="1" ht="15.75" customHeight="1" x14ac:dyDescent="0.25"/>
    <row r="926" customFormat="1" ht="15.75" customHeight="1" x14ac:dyDescent="0.25"/>
    <row r="927" customFormat="1" ht="15.75" customHeight="1" x14ac:dyDescent="0.25"/>
    <row r="928" customFormat="1" ht="15.75" customHeight="1" x14ac:dyDescent="0.25"/>
    <row r="929" customFormat="1" ht="15.75" customHeight="1" x14ac:dyDescent="0.25"/>
    <row r="930" customFormat="1" ht="15.75" customHeight="1" x14ac:dyDescent="0.25"/>
    <row r="931" customFormat="1" ht="15.75" customHeight="1" x14ac:dyDescent="0.25"/>
    <row r="932" customFormat="1" ht="15.75" customHeight="1" x14ac:dyDescent="0.25"/>
    <row r="933" customFormat="1" ht="15.75" customHeight="1" x14ac:dyDescent="0.25"/>
    <row r="934" customFormat="1" ht="15.75" customHeight="1" x14ac:dyDescent="0.25"/>
    <row r="935" customFormat="1" ht="15.75" customHeight="1" x14ac:dyDescent="0.25"/>
    <row r="936" customFormat="1" ht="15.75" customHeight="1" x14ac:dyDescent="0.25"/>
    <row r="937" customFormat="1" ht="15.75" customHeight="1" x14ac:dyDescent="0.25"/>
    <row r="938" customFormat="1" ht="15.75" customHeight="1" x14ac:dyDescent="0.25"/>
    <row r="939" customFormat="1" ht="15.75" customHeight="1" x14ac:dyDescent="0.25"/>
    <row r="940" customFormat="1" ht="15.75" customHeight="1" x14ac:dyDescent="0.25"/>
    <row r="941" customFormat="1" ht="15.75" customHeight="1" x14ac:dyDescent="0.25"/>
    <row r="942" customFormat="1" ht="15.75" customHeight="1" x14ac:dyDescent="0.25"/>
    <row r="943" customFormat="1" ht="15.75" customHeight="1" x14ac:dyDescent="0.25"/>
    <row r="944" customFormat="1" ht="15.75" customHeight="1" x14ac:dyDescent="0.25"/>
    <row r="945" customFormat="1" ht="15.75" customHeight="1" x14ac:dyDescent="0.25"/>
    <row r="946" customFormat="1" ht="15.75" customHeight="1" x14ac:dyDescent="0.25"/>
    <row r="947" customFormat="1" ht="15.75" customHeight="1" x14ac:dyDescent="0.25"/>
    <row r="948" customFormat="1" ht="15.75" customHeight="1" x14ac:dyDescent="0.25"/>
    <row r="949" customFormat="1" ht="15.75" customHeight="1" x14ac:dyDescent="0.25"/>
    <row r="950" customFormat="1" ht="15.75" customHeight="1" x14ac:dyDescent="0.25"/>
    <row r="951" customFormat="1" ht="15.75" customHeight="1" x14ac:dyDescent="0.25"/>
    <row r="952" customFormat="1" ht="15.75" customHeight="1" x14ac:dyDescent="0.25"/>
    <row r="953" customFormat="1" ht="15.75" customHeight="1" x14ac:dyDescent="0.25"/>
    <row r="954" customFormat="1" ht="15.75" customHeight="1" x14ac:dyDescent="0.25"/>
    <row r="955" customFormat="1" ht="15.75" customHeight="1" x14ac:dyDescent="0.25"/>
    <row r="956" customFormat="1" ht="15.75" customHeight="1" x14ac:dyDescent="0.25"/>
    <row r="957" customFormat="1" ht="15.75" customHeight="1" x14ac:dyDescent="0.25"/>
    <row r="958" customFormat="1" ht="15.75" customHeight="1" x14ac:dyDescent="0.25"/>
    <row r="959" customFormat="1" ht="15.75" customHeight="1" x14ac:dyDescent="0.25"/>
    <row r="960" customFormat="1" ht="15.75" customHeight="1" x14ac:dyDescent="0.25"/>
    <row r="961" customFormat="1" ht="15.75" customHeight="1" x14ac:dyDescent="0.25"/>
    <row r="962" customFormat="1" ht="15.75" customHeight="1" x14ac:dyDescent="0.25"/>
    <row r="963" customFormat="1" ht="15.75" customHeight="1" x14ac:dyDescent="0.25"/>
    <row r="964" customFormat="1" ht="15.75" customHeight="1" x14ac:dyDescent="0.25"/>
    <row r="965" customFormat="1" ht="15.75" customHeight="1" x14ac:dyDescent="0.25"/>
    <row r="966" customFormat="1" ht="15.75" customHeight="1" x14ac:dyDescent="0.25"/>
    <row r="967" customFormat="1" ht="15.75" customHeight="1" x14ac:dyDescent="0.25"/>
    <row r="968" customFormat="1" ht="15.75" customHeight="1" x14ac:dyDescent="0.25"/>
    <row r="969" customFormat="1" ht="15.75" customHeight="1" x14ac:dyDescent="0.25"/>
    <row r="970" customFormat="1" ht="15.75" customHeight="1" x14ac:dyDescent="0.25"/>
    <row r="971" customFormat="1" ht="15.75" customHeight="1" x14ac:dyDescent="0.25"/>
    <row r="972" customFormat="1" ht="15.75" customHeight="1" x14ac:dyDescent="0.25"/>
    <row r="973" customFormat="1" ht="15.75" customHeight="1" x14ac:dyDescent="0.25"/>
    <row r="974" customFormat="1" ht="15.75" customHeight="1" x14ac:dyDescent="0.25"/>
    <row r="975" customFormat="1" ht="15.75" customHeight="1" x14ac:dyDescent="0.25"/>
    <row r="976" customFormat="1" ht="15.75" customHeight="1" x14ac:dyDescent="0.25"/>
    <row r="977" customFormat="1" ht="15.75" customHeight="1" x14ac:dyDescent="0.25"/>
    <row r="978" customFormat="1" ht="15.75" customHeight="1" x14ac:dyDescent="0.25"/>
    <row r="979" customFormat="1" ht="15.75" customHeight="1" x14ac:dyDescent="0.25"/>
    <row r="980" customFormat="1" ht="15.75" customHeight="1" x14ac:dyDescent="0.25"/>
    <row r="981" customFormat="1" ht="15.75" customHeight="1" x14ac:dyDescent="0.25"/>
    <row r="982" customFormat="1" ht="15.75" customHeight="1" x14ac:dyDescent="0.25"/>
    <row r="983" customFormat="1" ht="15.75" customHeight="1" x14ac:dyDescent="0.25"/>
    <row r="984" customFormat="1" ht="15.75" customHeight="1" x14ac:dyDescent="0.25"/>
    <row r="985" customFormat="1" ht="15.75" customHeight="1" x14ac:dyDescent="0.25"/>
    <row r="986" customFormat="1" ht="15.75" customHeight="1" x14ac:dyDescent="0.25"/>
    <row r="987" customFormat="1" ht="15.75" customHeight="1" x14ac:dyDescent="0.25"/>
    <row r="988" customFormat="1" ht="15.75" customHeight="1" x14ac:dyDescent="0.25"/>
    <row r="989" customFormat="1" ht="15.75" customHeight="1" x14ac:dyDescent="0.25"/>
    <row r="990" customFormat="1" ht="15.75" customHeight="1" x14ac:dyDescent="0.25"/>
    <row r="991" customFormat="1" ht="15.75" customHeight="1" x14ac:dyDescent="0.25"/>
    <row r="992" customFormat="1" ht="15.75" customHeight="1" x14ac:dyDescent="0.25"/>
    <row r="993" customFormat="1" ht="15.75" customHeight="1" x14ac:dyDescent="0.25"/>
    <row r="994" customFormat="1" ht="15.75" customHeight="1" x14ac:dyDescent="0.25"/>
    <row r="995" customFormat="1" ht="15.75" customHeight="1" x14ac:dyDescent="0.25"/>
    <row r="996" customFormat="1" ht="15.75" customHeight="1" x14ac:dyDescent="0.25"/>
    <row r="997" customFormat="1" ht="15.75" customHeight="1" x14ac:dyDescent="0.25"/>
    <row r="998" customFormat="1" ht="15.75" customHeight="1" x14ac:dyDescent="0.25"/>
    <row r="999" customFormat="1" ht="15.75" customHeight="1" x14ac:dyDescent="0.25"/>
    <row r="1000" customFormat="1" ht="15" customHeight="1" x14ac:dyDescent="0.25"/>
    <row r="1001" customFormat="1" ht="15" customHeight="1" x14ac:dyDescent="0.25"/>
    <row r="1002" customFormat="1" ht="15" customHeight="1" x14ac:dyDescent="0.25"/>
    <row r="1003" customFormat="1" ht="15" customHeight="1" x14ac:dyDescent="0.25"/>
  </sheetData>
  <sheetProtection formatCells="0" formatColumns="0" formatRows="0" insertColumns="0" insertRows="0" insertHyperlinks="0" deleteColumns="0" deleteRows="0" sort="0" autoFilter="0" pivotTables="0"/>
  <mergeCells count="2">
    <mergeCell ref="A1:O1"/>
    <mergeCell ref="W1:Z1"/>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8B96B-12DC-48DA-A706-89B4ECBBC9FF}">
  <dimension ref="A1:X81"/>
  <sheetViews>
    <sheetView tabSelected="1" zoomScale="90" zoomScaleNormal="90" workbookViewId="0">
      <selection activeCell="H27" sqref="H27"/>
    </sheetView>
  </sheetViews>
  <sheetFormatPr defaultColWidth="9.140625" defaultRowHeight="15" x14ac:dyDescent="0.25"/>
  <cols>
    <col min="3" max="3" width="18.140625" customWidth="1"/>
    <col min="4" max="4" width="13.5703125" customWidth="1"/>
    <col min="7" max="7" width="97.42578125" customWidth="1"/>
    <col min="8" max="8" width="19.28515625" customWidth="1"/>
    <col min="24" max="24" width="38" customWidth="1"/>
  </cols>
  <sheetData>
    <row r="1" spans="2:24" ht="6.75" customHeight="1" x14ac:dyDescent="0.25"/>
    <row r="2" spans="2:24" x14ac:dyDescent="0.25">
      <c r="B2" s="105" t="s">
        <v>254</v>
      </c>
      <c r="C2" s="100"/>
      <c r="D2" s="100"/>
      <c r="E2" s="100"/>
      <c r="F2" s="100"/>
      <c r="G2" s="100"/>
      <c r="I2" s="178" t="s">
        <v>253</v>
      </c>
      <c r="J2" s="178"/>
      <c r="K2" s="178"/>
      <c r="L2" s="178"/>
      <c r="M2" s="178"/>
      <c r="N2" s="178"/>
      <c r="O2" s="178"/>
      <c r="P2" s="178"/>
      <c r="Q2" s="178"/>
      <c r="R2" s="178"/>
      <c r="S2" s="178"/>
      <c r="T2" s="178"/>
      <c r="U2" s="178"/>
      <c r="V2" s="178"/>
      <c r="W2" s="178"/>
      <c r="X2" s="178"/>
    </row>
    <row r="3" spans="2:24" ht="28.5" customHeight="1" x14ac:dyDescent="0.25">
      <c r="B3" s="100"/>
      <c r="C3" s="100"/>
      <c r="D3" s="100"/>
      <c r="E3" s="100"/>
      <c r="F3" s="100"/>
      <c r="G3" s="100"/>
      <c r="I3" s="178"/>
      <c r="J3" s="178"/>
      <c r="K3" s="178"/>
      <c r="L3" s="178"/>
      <c r="M3" s="178"/>
      <c r="N3" s="178"/>
      <c r="O3" s="178"/>
      <c r="P3" s="178"/>
      <c r="Q3" s="178"/>
      <c r="R3" s="178"/>
      <c r="S3" s="178"/>
      <c r="T3" s="178"/>
      <c r="U3" s="178"/>
      <c r="V3" s="178"/>
      <c r="W3" s="178"/>
      <c r="X3" s="178"/>
    </row>
    <row r="5" spans="2:24" x14ac:dyDescent="0.25">
      <c r="H5" s="28"/>
      <c r="I5" s="106" t="str">
        <f>IF(F48&gt;70,"Te interesan actividades como investigar y realizar experimentos en diversas áreas de la ciencia, descubrir nuevos conocimientos en sus campos específicos de trabajo",IF(F48&lt;69,," "))</f>
        <v>Te interesan actividades como investigar y realizar experimentos en diversas áreas de la ciencia, descubrir nuevos conocimientos en sus campos específicos de trabajo</v>
      </c>
      <c r="J5" s="106"/>
      <c r="K5" s="106"/>
      <c r="L5" s="106"/>
      <c r="M5" s="106"/>
      <c r="N5" s="106"/>
      <c r="O5" s="106"/>
      <c r="P5" s="106"/>
      <c r="Q5" s="106"/>
      <c r="R5" s="106"/>
      <c r="S5" s="106"/>
      <c r="T5" s="106"/>
      <c r="U5" s="106"/>
      <c r="V5" s="106"/>
      <c r="W5" s="106"/>
      <c r="X5" s="106"/>
    </row>
    <row r="6" spans="2:24" x14ac:dyDescent="0.25">
      <c r="H6" s="28"/>
      <c r="I6" s="106" t="str">
        <f>IF(F49&gt;70,"Te interesan profesiones como análisis clínico, astronomo, psicólogo, geólogo, matemático, físico, químico, meteórologo, especialista en oceanografía, botánico, analista, informático, biólogo",IF(F49&lt;69,," "))</f>
        <v>Te interesan profesiones como análisis clínico, astronomo, psicólogo, geólogo, matemático, físico, químico, meteórologo, especialista en oceanografía, botánico, analista, informático, biólogo</v>
      </c>
      <c r="J6" s="106"/>
      <c r="K6" s="106"/>
      <c r="L6" s="106"/>
      <c r="M6" s="106"/>
      <c r="N6" s="106"/>
      <c r="O6" s="106"/>
      <c r="P6" s="106"/>
      <c r="Q6" s="106"/>
      <c r="R6" s="106"/>
      <c r="S6" s="106"/>
      <c r="T6" s="106"/>
      <c r="U6" s="106"/>
      <c r="V6" s="106"/>
      <c r="W6" s="106"/>
      <c r="X6" s="106"/>
    </row>
    <row r="7" spans="2:24" x14ac:dyDescent="0.25">
      <c r="I7" s="106" t="str">
        <f>IF(F50&gt;70,"Te interesa utilizar los conocimientos científicos en la industria, proyectar y dirigir la construcción, desarrollar nuevos productos",IF(F50&lt;69,," "))</f>
        <v>Te interesa utilizar los conocimientos científicos en la industria, proyectar y dirigir la construcción, desarrollar nuevos productos</v>
      </c>
      <c r="J7" s="106"/>
      <c r="K7" s="106"/>
      <c r="L7" s="106"/>
      <c r="M7" s="106"/>
      <c r="N7" s="106"/>
      <c r="O7" s="106"/>
      <c r="P7" s="106"/>
      <c r="Q7" s="106"/>
      <c r="R7" s="106"/>
      <c r="S7" s="106"/>
      <c r="T7" s="106"/>
      <c r="U7" s="106"/>
      <c r="V7" s="106"/>
      <c r="W7" s="106"/>
      <c r="X7" s="106"/>
    </row>
    <row r="8" spans="2:24" x14ac:dyDescent="0.25">
      <c r="I8" s="106" t="str">
        <f>IF(F51&gt;70,"Te interesa profesiones como: arquitecto, ingeniero, arquitecto técnico, contralodor aéreo, piloto, capitán de barco",IF(F51&lt;69,," "))</f>
        <v>Te interesa profesiones como: arquitecto, ingeniero, arquitecto técnico, contralodor aéreo, piloto, capitán de barco</v>
      </c>
      <c r="J8" s="106"/>
      <c r="K8" s="106"/>
      <c r="L8" s="106"/>
      <c r="M8" s="106"/>
      <c r="N8" s="106"/>
      <c r="O8" s="106"/>
      <c r="P8" s="106"/>
      <c r="Q8" s="106"/>
      <c r="R8" s="106"/>
      <c r="S8" s="106"/>
      <c r="T8" s="106"/>
      <c r="U8" s="106"/>
      <c r="V8" s="106"/>
      <c r="W8" s="106"/>
      <c r="X8" s="106"/>
    </row>
    <row r="9" spans="2:24" x14ac:dyDescent="0.25">
      <c r="I9" s="106" t="str">
        <f>IF(F52&gt;70,"Te interesa atender a heridos y enfermos, hacer diagnósticos, prescribir y administrar tratamientos médicos a los seres humanos o animales, suministrar medicamentos",IF(F52&lt;69,," "))</f>
        <v>Te interesa atender a heridos y enfermos, hacer diagnósticos, prescribir y administrar tratamientos médicos a los seres humanos o animales, suministrar medicamentos</v>
      </c>
      <c r="J9" s="106"/>
      <c r="K9" s="106"/>
      <c r="L9" s="106"/>
      <c r="M9" s="106"/>
      <c r="N9" s="106"/>
      <c r="O9" s="106"/>
      <c r="P9" s="106"/>
      <c r="Q9" s="106"/>
      <c r="R9" s="106"/>
      <c r="S9" s="106"/>
      <c r="T9" s="106"/>
      <c r="U9" s="106"/>
      <c r="V9" s="106"/>
      <c r="W9" s="106"/>
      <c r="X9" s="106"/>
    </row>
    <row r="10" spans="2:24" x14ac:dyDescent="0.25">
      <c r="I10" s="106" t="str">
        <f>IF(F53&gt;70,"Te interesa profesiones como: médico, veterinario, cirujano, dentista, farmacéutico, fisioterapeuta, especialista en dietética, bromatología",IF(F53&lt;69,," "))</f>
        <v>Te interesa profesiones como: médico, veterinario, cirujano, dentista, farmacéutico, fisioterapeuta, especialista en dietética, bromatología</v>
      </c>
      <c r="J10" s="106"/>
      <c r="K10" s="106"/>
      <c r="L10" s="106"/>
      <c r="M10" s="106"/>
      <c r="N10" s="106"/>
      <c r="O10" s="106"/>
      <c r="P10" s="106"/>
      <c r="Q10" s="106"/>
      <c r="R10" s="106"/>
      <c r="S10" s="106"/>
      <c r="T10" s="106"/>
      <c r="U10" s="106"/>
      <c r="V10" s="106"/>
      <c r="W10" s="106"/>
      <c r="X10" s="106"/>
    </row>
    <row r="11" spans="2:24" x14ac:dyDescent="0.25">
      <c r="I11" s="106" t="str">
        <f>IF(F54&gt;70,"Te interesa realizar estudios e investigaciones sobre los orígenes, la evolución, la historia y el comportamiento del hombre,propagar doctrinas y realizar ceremonias ",IF(F54&lt;69,," "))</f>
        <v xml:space="preserve">Te interesa realizar estudios e investigaciones sobre los orígenes, la evolución, la historia y el comportamiento del hombre,propagar doctrinas y realizar ceremonias </v>
      </c>
      <c r="J11" s="106"/>
      <c r="K11" s="106"/>
      <c r="L11" s="106"/>
      <c r="M11" s="106"/>
      <c r="N11" s="106"/>
      <c r="O11" s="106"/>
      <c r="P11" s="106"/>
      <c r="Q11" s="106"/>
      <c r="R11" s="106"/>
      <c r="S11" s="106"/>
      <c r="T11" s="106"/>
      <c r="U11" s="106"/>
      <c r="V11" s="106"/>
      <c r="W11" s="106"/>
      <c r="X11" s="106"/>
    </row>
    <row r="12" spans="2:24" x14ac:dyDescent="0.25">
      <c r="I12" s="106" t="str">
        <f>IF(F55&gt;70,"Te interesa profesiones como: antropólogía, arqueólogía, historiador, conservador de museo, filosofía, sacerdote ",IF(F55&lt;69,," "))</f>
        <v xml:space="preserve">Te interesa profesiones como: antropólogía, arqueólogía, historiador, conservador de museo, filosofía, sacerdote </v>
      </c>
      <c r="J12" s="106"/>
      <c r="K12" s="106"/>
      <c r="L12" s="106"/>
      <c r="M12" s="106"/>
      <c r="N12" s="106"/>
      <c r="O12" s="106"/>
      <c r="P12" s="106"/>
      <c r="Q12" s="106"/>
      <c r="R12" s="106"/>
      <c r="S12" s="106"/>
      <c r="T12" s="106"/>
      <c r="U12" s="106"/>
      <c r="V12" s="106"/>
      <c r="W12" s="106"/>
      <c r="X12" s="106"/>
    </row>
    <row r="13" spans="2:24" x14ac:dyDescent="0.25">
      <c r="I13" s="106" t="str">
        <f>IF(F56&gt;70,"Te interesa escribir obras de diferentes géneros literarios, redactar críticas de obras literarias, artísticas o musicales, escribir información para su publicación  ",IF(F56&lt;69,," "))</f>
        <v xml:space="preserve">Te interesa escribir obras de diferentes géneros literarios, redactar críticas de obras literarias, artísticas o musicales, escribir información para su publicación  </v>
      </c>
      <c r="J13" s="106"/>
      <c r="K13" s="106"/>
      <c r="L13" s="106"/>
      <c r="M13" s="106"/>
      <c r="N13" s="106"/>
      <c r="O13" s="106"/>
      <c r="P13" s="106"/>
      <c r="Q13" s="106"/>
      <c r="R13" s="106"/>
      <c r="S13" s="106"/>
      <c r="T13" s="106"/>
      <c r="U13" s="106"/>
      <c r="V13" s="106"/>
      <c r="W13" s="106"/>
      <c r="X13" s="106"/>
    </row>
    <row r="14" spans="2:24" x14ac:dyDescent="0.25">
      <c r="I14" s="106" t="str">
        <f>IF(F57&gt;70,"Te interesa profesiones como: escritor, novelista, guionista de radio, tv o cine, locutor de radio o tv, periodismo, auor teatral, poeta, escritor de letras de canciones  ",IF(F57&lt;69,," "))</f>
        <v xml:space="preserve">Te interesa profesiones como: escritor, novelista, guionista de radio, tv o cine, locutor de radio o tv, periodismo, auor teatral, poeta, escritor de letras de canciones  </v>
      </c>
      <c r="J14" s="106"/>
      <c r="K14" s="106"/>
      <c r="L14" s="106"/>
      <c r="M14" s="106"/>
      <c r="N14" s="106"/>
      <c r="O14" s="106"/>
      <c r="P14" s="106"/>
      <c r="Q14" s="106"/>
      <c r="R14" s="106"/>
      <c r="S14" s="106"/>
      <c r="T14" s="106"/>
      <c r="U14" s="106"/>
      <c r="V14" s="106"/>
      <c r="W14" s="106"/>
      <c r="X14" s="106"/>
    </row>
    <row r="15" spans="2:24" x14ac:dyDescent="0.25">
      <c r="I15" s="106" t="str">
        <f>IF(F58&gt;70,"Te interesa dar clases a alumnos de distintos niveles, investigar y aconsejar sobre métodos psicopedagógicos,
organizar actividades educativas, estudiar el comportamiento del ser humano    ",IF(F58&lt;69,," "))</f>
        <v xml:space="preserve">Te interesa dar clases a alumnos de distintos niveles, investigar y aconsejar sobre métodos psicopedagógicos,
organizar actividades educativas, estudiar el comportamiento del ser humano    </v>
      </c>
      <c r="J15" s="106"/>
      <c r="K15" s="106"/>
      <c r="L15" s="106"/>
      <c r="M15" s="106"/>
      <c r="N15" s="106"/>
      <c r="O15" s="106"/>
      <c r="P15" s="106"/>
      <c r="Q15" s="106"/>
      <c r="R15" s="106"/>
      <c r="S15" s="106"/>
      <c r="T15" s="106"/>
      <c r="U15" s="106"/>
      <c r="V15" s="106"/>
      <c r="W15" s="106"/>
      <c r="X15" s="106"/>
    </row>
    <row r="16" spans="2:24" x14ac:dyDescent="0.25">
      <c r="I16" s="106" t="str">
        <f>IF(F59&gt;70,"Te interesa profesiones como: profesor, pedagogía, maestro de preescolar, psicólogía escolar, reeducador de delincuentes, orientador, reeducador de toxicómanos, director de colegio    ",IF(F59&lt;69,," "))</f>
        <v xml:space="preserve">Te interesa profesiones como: profesor, pedagogía, maestro de preescolar, psicólogía escolar, reeducador de delincuentes, orientador, reeducador de toxicómanos, director de colegio    </v>
      </c>
      <c r="J16" s="106"/>
      <c r="K16" s="106"/>
      <c r="L16" s="106"/>
      <c r="M16" s="106"/>
      <c r="N16" s="106"/>
      <c r="O16" s="106"/>
      <c r="P16" s="106"/>
      <c r="Q16" s="106"/>
      <c r="R16" s="106"/>
      <c r="S16" s="106"/>
      <c r="T16" s="106"/>
      <c r="U16" s="106"/>
      <c r="V16" s="106"/>
      <c r="W16" s="106"/>
      <c r="X16" s="106"/>
    </row>
    <row r="17" spans="9:24" x14ac:dyDescent="0.25">
      <c r="I17" s="106" t="str">
        <f>IF(F60&gt;70,"Te interesa dirigir la política nacional o participar en ella, interpretar las leyes, ayudar a los miembros de la colectividad, administrar justicia    ",IF(F60&lt;69,," "))</f>
        <v xml:space="preserve">Te interesa dirigir la política nacional o participar en ella, interpretar las leyes, ayudar a los miembros de la colectividad, administrar justicia    </v>
      </c>
      <c r="J17" s="106"/>
      <c r="K17" s="106"/>
      <c r="L17" s="106"/>
      <c r="M17" s="106"/>
      <c r="N17" s="106"/>
      <c r="O17" s="106"/>
      <c r="P17" s="106"/>
      <c r="Q17" s="106"/>
      <c r="R17" s="106"/>
      <c r="S17" s="106"/>
      <c r="T17" s="106"/>
      <c r="U17" s="106"/>
      <c r="V17" s="106"/>
      <c r="W17" s="106"/>
      <c r="X17" s="106"/>
    </row>
    <row r="18" spans="9:24" x14ac:dyDescent="0.25">
      <c r="I18" s="106" t="str">
        <f>IF(F61&gt;70,"Te interesa profesiones como: abogado, sociólogo, asistente social, diplomático, político, notario, juez, registrador de propiedades, fiscal, asesor jurídico    ",IF(F61&lt;69,," "))</f>
        <v xml:space="preserve">Te interesa profesiones como: abogado, sociólogo, asistente social, diplomático, político, notario, juez, registrador de propiedades, fiscal, asesor jurídico    </v>
      </c>
      <c r="J18" s="106"/>
      <c r="K18" s="106"/>
      <c r="L18" s="106"/>
      <c r="M18" s="106"/>
      <c r="N18" s="106"/>
      <c r="O18" s="106"/>
      <c r="P18" s="106"/>
      <c r="Q18" s="106"/>
      <c r="R18" s="106"/>
      <c r="S18" s="106"/>
      <c r="T18" s="106"/>
      <c r="U18" s="106"/>
      <c r="V18" s="106"/>
      <c r="W18" s="106"/>
      <c r="X18" s="106"/>
    </row>
    <row r="19" spans="9:24" x14ac:dyDescent="0.25">
      <c r="I19" s="106" t="str">
        <f>IF(F62&gt;70,"Te interesa planificar, organizar, dirigir y controlar las actividades de empresas, formular la política general de una empresa, realizar estudios relacionados con la economía  ",IF(F62&lt;69,," "))</f>
        <v xml:space="preserve">Te interesa planificar, organizar, dirigir y controlar las actividades de empresas, formular la política general de una empresa, realizar estudios relacionados con la economía  </v>
      </c>
      <c r="J19" s="106"/>
      <c r="K19" s="106"/>
      <c r="L19" s="106"/>
      <c r="M19" s="106"/>
      <c r="N19" s="106"/>
      <c r="O19" s="106"/>
      <c r="P19" s="106"/>
      <c r="Q19" s="106"/>
      <c r="R19" s="106"/>
      <c r="S19" s="106"/>
      <c r="T19" s="106"/>
      <c r="U19" s="106"/>
      <c r="V19" s="106"/>
      <c r="W19" s="106"/>
      <c r="X19" s="106"/>
    </row>
    <row r="20" spans="9:24" x14ac:dyDescent="0.25">
      <c r="I20" s="106" t="str">
        <f>IF(F63&gt;70,"Te interesa profesiones como: economía, empresario, gerente de empresa, director de banco, asesor económico, director financiero, asesor fiscal  ",IF(F63&lt;69,," "))</f>
        <v xml:space="preserve">Te interesa profesiones como: economía, empresario, gerente de empresa, director de banco, asesor económico, director financiero, asesor fiscal  </v>
      </c>
      <c r="J20" s="106"/>
      <c r="K20" s="106"/>
      <c r="L20" s="106"/>
      <c r="M20" s="106"/>
      <c r="N20" s="106"/>
      <c r="O20" s="106"/>
      <c r="P20" s="106"/>
      <c r="Q20" s="106"/>
      <c r="R20" s="106"/>
      <c r="S20" s="106"/>
      <c r="T20" s="106"/>
      <c r="U20" s="106"/>
      <c r="V20" s="106"/>
      <c r="W20" s="106"/>
      <c r="X20" s="106"/>
    </row>
    <row r="21" spans="9:24" x14ac:dyDescent="0.25">
      <c r="I21" s="106" t="str">
        <f>IF(F64&gt;70,"Te interesa organizar, coordinar y dirigir, por cuenta de los propietarios, las actividades de empresa, dedicados al comercio, compra y venta   ",IF(F64&lt;69,," "))</f>
        <v xml:space="preserve">Te interesa organizar, coordinar y dirigir, por cuenta de los propietarios, las actividades de empresa, dedicados al comercio, compra y venta   </v>
      </c>
      <c r="J21" s="106"/>
      <c r="K21" s="106"/>
      <c r="L21" s="106"/>
      <c r="M21" s="106"/>
      <c r="N21" s="106"/>
      <c r="O21" s="106"/>
      <c r="P21" s="106"/>
      <c r="Q21" s="106"/>
      <c r="R21" s="106"/>
      <c r="S21" s="106"/>
      <c r="T21" s="106"/>
      <c r="U21" s="106"/>
      <c r="V21" s="106"/>
      <c r="W21" s="106"/>
      <c r="X21" s="106"/>
    </row>
    <row r="22" spans="9:24" x14ac:dyDescent="0.25">
      <c r="I22" s="106" t="str">
        <f>IF(F65&gt;70,"Te interesa profesiones como: asesor de ventas, agente de seguros, relaciones públicas, director de turismo, agente de espectaculos, publicista   ",IF(F65&lt;69,," "))</f>
        <v xml:space="preserve">Te interesa profesiones como: asesor de ventas, agente de seguros, relaciones públicas, director de turismo, agente de espectaculos, publicista   </v>
      </c>
      <c r="J22" s="106"/>
      <c r="K22" s="106"/>
      <c r="L22" s="106"/>
      <c r="M22" s="106"/>
      <c r="N22" s="106"/>
      <c r="O22" s="106"/>
      <c r="P22" s="106"/>
      <c r="Q22" s="106"/>
      <c r="R22" s="106"/>
      <c r="S22" s="106"/>
      <c r="T22" s="106"/>
      <c r="U22" s="106"/>
      <c r="V22" s="106"/>
      <c r="W22" s="106"/>
      <c r="X22" s="106"/>
    </row>
    <row r="23" spans="9:24" x14ac:dyDescent="0.25">
      <c r="I23" s="106" t="str">
        <f>IF(F66&gt;70,"Te interesa organizar o realizar el trabajo administrativo normal de una oficina, realizar de pagos y cobros. ",IF(F66&lt;69,," "))</f>
        <v xml:space="preserve">Te interesa organizar o realizar el trabajo administrativo normal de una oficina, realizar de pagos y cobros. </v>
      </c>
      <c r="J23" s="106"/>
      <c r="K23" s="106"/>
      <c r="L23" s="106"/>
      <c r="M23" s="106"/>
      <c r="N23" s="106"/>
      <c r="O23" s="106"/>
      <c r="P23" s="106"/>
      <c r="Q23" s="106"/>
      <c r="R23" s="106"/>
      <c r="S23" s="106"/>
      <c r="T23" s="106"/>
      <c r="U23" s="106"/>
      <c r="V23" s="106"/>
      <c r="W23" s="106"/>
      <c r="X23" s="106"/>
    </row>
    <row r="24" spans="9:24" x14ac:dyDescent="0.25">
      <c r="I24" s="106" t="str">
        <f>IF(F67&gt;70,"Te interesa operador de ordenadores, mecanógrafo, telefonista, administración, secretario, empleado de notaria ",IF(F67&lt;69,," "))</f>
        <v xml:space="preserve">Te interesa operador de ordenadores, mecanógrafo, telefonista, administración, secretario, empleado de notaria </v>
      </c>
      <c r="J24" s="106"/>
      <c r="K24" s="106"/>
      <c r="L24" s="106"/>
      <c r="M24" s="106"/>
      <c r="N24" s="106"/>
      <c r="O24" s="106"/>
      <c r="P24" s="106"/>
      <c r="Q24" s="106"/>
      <c r="R24" s="106"/>
      <c r="S24" s="106"/>
      <c r="T24" s="106"/>
      <c r="U24" s="106"/>
      <c r="V24" s="106"/>
      <c r="W24" s="106"/>
      <c r="X24" s="106"/>
    </row>
    <row r="25" spans="9:24" x14ac:dyDescent="0.25">
      <c r="I25" s="106" t="str">
        <f>IF(F68&gt;70,"Te interesa participar en competencias deportivas, entrenar o preparar deportistas, así comoel conocimiento y la técnica de su deporte. ",IF(F68&lt;69,," "))</f>
        <v xml:space="preserve">Te interesa participar en competencias deportivas, entrenar o preparar deportistas, así comoel conocimiento y la técnica de su deporte. </v>
      </c>
      <c r="J25" s="106"/>
      <c r="K25" s="106"/>
      <c r="L25" s="106"/>
      <c r="M25" s="106"/>
      <c r="N25" s="106"/>
      <c r="O25" s="106"/>
      <c r="P25" s="106"/>
      <c r="Q25" s="106"/>
      <c r="R25" s="106"/>
      <c r="S25" s="106"/>
      <c r="T25" s="106"/>
      <c r="U25" s="106"/>
      <c r="V25" s="106"/>
      <c r="W25" s="106"/>
      <c r="X25" s="106"/>
    </row>
    <row r="26" spans="9:24" x14ac:dyDescent="0.25">
      <c r="I26" s="106" t="str">
        <f>IF(F69&gt;70,"Te interesa profesiones como: arbritro, atleta, futbolista, jugador de baloncesto, jinete de competición, ciclista, entrenador, preparador físico, monitor de cultura física ",IF(F69&lt;69,," "))</f>
        <v xml:space="preserve">Te interesa profesiones como: arbritro, atleta, futbolista, jugador de baloncesto, jinete de competición, ciclista, entrenador, preparador físico, monitor de cultura física </v>
      </c>
      <c r="J26" s="106"/>
      <c r="K26" s="106"/>
      <c r="L26" s="106"/>
      <c r="M26" s="106"/>
      <c r="N26" s="106"/>
      <c r="O26" s="106"/>
      <c r="P26" s="106"/>
      <c r="Q26" s="106"/>
      <c r="R26" s="106"/>
      <c r="S26" s="106"/>
      <c r="T26" s="106"/>
      <c r="U26" s="106"/>
      <c r="V26" s="106"/>
      <c r="W26" s="106"/>
      <c r="X26" s="106"/>
    </row>
    <row r="27" spans="9:24" x14ac:dyDescent="0.25">
      <c r="I27" s="106" t="str">
        <f>IF(F70&gt;70,"Te interesa dirigir explotaciones agrarias o de pesca, cultivar el campo, criar animales, cuidar y explotar los bosques ",IF(F70&lt;69,," "))</f>
        <v xml:space="preserve">Te interesa dirigir explotaciones agrarias o de pesca, cultivar el campo, criar animales, cuidar y explotar los bosques </v>
      </c>
      <c r="J27" s="106"/>
      <c r="K27" s="106"/>
      <c r="L27" s="106"/>
      <c r="M27" s="106"/>
      <c r="N27" s="106"/>
      <c r="O27" s="106"/>
      <c r="P27" s="106"/>
      <c r="Q27" s="106"/>
      <c r="R27" s="106"/>
      <c r="S27" s="106"/>
      <c r="T27" s="106"/>
      <c r="U27" s="106"/>
      <c r="V27" s="106"/>
      <c r="W27" s="106"/>
      <c r="X27" s="106"/>
    </row>
    <row r="28" spans="9:24" x14ac:dyDescent="0.25">
      <c r="I28" s="106" t="str">
        <f>IF(F71&gt;70,"Te interesa profersiones como: agricultor, ganadero, ingeniería agrária, pescador, granjero, criador de aves y otras especies ",IF(F71&lt;69,," "))</f>
        <v xml:space="preserve">Te interesa profersiones como: agricultor, ganadero, ingeniería agrária, pescador, granjero, criador de aves y otras especies </v>
      </c>
      <c r="J28" s="106"/>
      <c r="K28" s="106"/>
      <c r="L28" s="106"/>
      <c r="M28" s="106"/>
      <c r="N28" s="106"/>
      <c r="O28" s="106"/>
      <c r="P28" s="106"/>
      <c r="Q28" s="106"/>
      <c r="R28" s="106"/>
      <c r="S28" s="106"/>
      <c r="T28" s="106"/>
      <c r="U28" s="106"/>
      <c r="V28" s="106"/>
      <c r="W28" s="106"/>
      <c r="X28" s="106"/>
    </row>
    <row r="29" spans="9:24" x14ac:dyDescent="0.25">
      <c r="I29" s="106" t="str">
        <f>IF(F72&gt;70,"Te interesa componer, dirigir o interpretar obras musicales en el teatro, cine, radio, tv, cantar, crear coreografía de bailes ",IF(F72&lt;69,," "))</f>
        <v xml:space="preserve">Te interesa componer, dirigir o interpretar obras musicales en el teatro, cine, radio, tv, cantar, crear coreografía de bailes </v>
      </c>
      <c r="J29" s="106"/>
      <c r="K29" s="106"/>
      <c r="L29" s="106"/>
      <c r="M29" s="106"/>
      <c r="N29" s="106"/>
      <c r="O29" s="106"/>
      <c r="P29" s="106"/>
      <c r="Q29" s="106"/>
      <c r="R29" s="106"/>
      <c r="S29" s="106"/>
      <c r="T29" s="106"/>
      <c r="U29" s="106"/>
      <c r="V29" s="106"/>
      <c r="W29" s="106"/>
      <c r="X29" s="106"/>
    </row>
    <row r="30" spans="9:24" x14ac:dyDescent="0.25">
      <c r="I30" s="106" t="str">
        <f>IF(F73&gt;70,"Te interesa profesiones como: compositor de música, autor e intérprete de canciones, cantante de opera, director de orquesta, pianista, violinista, director de coros, bailarín, coreógrafo ",IF(30&lt;69,," "))</f>
        <v xml:space="preserve">Te interesa profesiones como: compositor de música, autor e intérprete de canciones, cantante de opera, director de orquesta, pianista, violinista, director de coros, bailarín, coreógrafo </v>
      </c>
      <c r="J30" s="106"/>
      <c r="K30" s="106"/>
      <c r="L30" s="106"/>
      <c r="M30" s="106"/>
      <c r="N30" s="106"/>
      <c r="O30" s="106"/>
      <c r="P30" s="106"/>
      <c r="Q30" s="106"/>
      <c r="R30" s="106"/>
      <c r="S30" s="106"/>
      <c r="T30" s="106"/>
      <c r="U30" s="106"/>
      <c r="V30" s="106"/>
      <c r="W30" s="106"/>
      <c r="X30" s="106"/>
    </row>
    <row r="31" spans="9:24" x14ac:dyDescent="0.25">
      <c r="I31" s="106" t="str">
        <f>IF(F74&gt;70,"Te interesa crear y realizar obras artísticas de escultura, pintura, dibujo o grabado, restaurar obras de arte, dibujar, hacer fotografías  ",IF(F74&lt;69,," "))</f>
        <v xml:space="preserve">Te interesa crear y realizar obras artísticas de escultura, pintura, dibujo o grabado, restaurar obras de arte, dibujar, hacer fotografías  </v>
      </c>
      <c r="J31" s="106"/>
      <c r="K31" s="106"/>
      <c r="L31" s="106"/>
      <c r="M31" s="106"/>
      <c r="N31" s="106"/>
      <c r="O31" s="106"/>
      <c r="P31" s="106"/>
      <c r="Q31" s="106"/>
      <c r="R31" s="106"/>
      <c r="S31" s="106"/>
      <c r="T31" s="106"/>
      <c r="U31" s="106"/>
      <c r="V31" s="106"/>
      <c r="W31" s="106"/>
      <c r="X31" s="106"/>
    </row>
    <row r="32" spans="9:24" x14ac:dyDescent="0.25">
      <c r="I32" s="106" t="str">
        <f>IF(F75&gt;70,"Te interesa profesiones como: pintor, dibujante, escultor, restaurador de obras, decorador, ilustrador de libros, decorador de escenarios, fotógrafía, camarografo de tv o cine, fotografía publicitaria  ",IF(F75&lt;69,," "))</f>
        <v xml:space="preserve">Te interesa profesiones como: pintor, dibujante, escultor, restaurador de obras, decorador, ilustrador de libros, decorador de escenarios, fotógrafía, camarografo de tv o cine, fotografía publicitaria  </v>
      </c>
      <c r="J32" s="106"/>
      <c r="K32" s="106"/>
      <c r="L32" s="106"/>
      <c r="M32" s="106"/>
      <c r="N32" s="106"/>
      <c r="O32" s="106"/>
      <c r="P32" s="106"/>
      <c r="Q32" s="106"/>
      <c r="R32" s="106"/>
      <c r="S32" s="106"/>
      <c r="T32" s="106"/>
      <c r="U32" s="106"/>
      <c r="V32" s="106"/>
      <c r="W32" s="106"/>
      <c r="X32" s="106"/>
    </row>
    <row r="33" spans="1:24" x14ac:dyDescent="0.25">
      <c r="I33" s="106" t="str">
        <f>IF(F76&gt;70,"Te interesa prestar servicio en establecimientos militares, realizar funciones de protección, seguridad y vigilancia  ",IF(F76&lt;69,," "))</f>
        <v xml:space="preserve">Te interesa prestar servicio en establecimientos militares, realizar funciones de protección, seguridad y vigilancia  </v>
      </c>
      <c r="J33" s="106"/>
      <c r="K33" s="106"/>
      <c r="L33" s="106"/>
      <c r="M33" s="106"/>
      <c r="N33" s="106"/>
      <c r="O33" s="106"/>
      <c r="P33" s="106"/>
      <c r="Q33" s="106"/>
      <c r="R33" s="106"/>
      <c r="S33" s="106"/>
      <c r="T33" s="106"/>
      <c r="U33" s="106"/>
      <c r="V33" s="106"/>
      <c r="W33" s="106"/>
      <c r="X33" s="106"/>
    </row>
    <row r="34" spans="1:24" x14ac:dyDescent="0.25">
      <c r="I34" s="106" t="str">
        <f>IF(F77&gt;70,"Te interesa prpofesiones como: militar, oficial de la armada, policía, oficial de la aviación, vigilante privado, soldado profesional del ejercito ",IF(F77&lt;69,," "))</f>
        <v xml:space="preserve">Te interesa prpofesiones como: militar, oficial de la armada, policía, oficial de la aviación, vigilante privado, soldado profesional del ejercito </v>
      </c>
      <c r="J34" s="106"/>
      <c r="K34" s="106"/>
      <c r="L34" s="106"/>
      <c r="M34" s="106"/>
      <c r="N34" s="106"/>
      <c r="O34" s="106"/>
      <c r="P34" s="106"/>
      <c r="Q34" s="106"/>
      <c r="R34" s="106"/>
      <c r="S34" s="106"/>
      <c r="T34" s="106"/>
      <c r="U34" s="106"/>
      <c r="V34" s="106"/>
      <c r="W34" s="106"/>
      <c r="X34" s="106"/>
    </row>
    <row r="35" spans="1:24" x14ac:dyDescent="0.25">
      <c r="I35" s="106" t="str">
        <f>IF(F78&gt;70,"Te interesa realizar viajes y exploraciones arriesgados, domar animales peligrosos , participar en carreras de coches o motos  ",IF(F78&lt;69,," "))</f>
        <v xml:space="preserve">Te interesa realizar viajes y exploraciones arriesgados, domar animales peligrosos , participar en carreras de coches o motos  </v>
      </c>
      <c r="J35" s="106"/>
      <c r="K35" s="106"/>
      <c r="L35" s="106"/>
      <c r="M35" s="106"/>
      <c r="N35" s="106"/>
      <c r="O35" s="106"/>
      <c r="P35" s="106"/>
      <c r="Q35" s="106"/>
      <c r="R35" s="106"/>
      <c r="S35" s="106"/>
      <c r="T35" s="106"/>
      <c r="U35" s="106"/>
      <c r="V35" s="106"/>
      <c r="W35" s="106"/>
      <c r="X35" s="106"/>
    </row>
    <row r="36" spans="1:24" x14ac:dyDescent="0.25">
      <c r="I36" s="106" t="str">
        <f>IF(F79&gt;70,"Te interesa profesiones como: astronauta, espeleología, piloto de carreras, domador, torero, detective  ",IF(F79&lt;69,," "))</f>
        <v xml:space="preserve">Te interesa profesiones como: astronauta, espeleología, piloto de carreras, domador, torero, detective  </v>
      </c>
      <c r="J36" s="106"/>
      <c r="K36" s="106"/>
      <c r="L36" s="106"/>
      <c r="M36" s="106"/>
      <c r="N36" s="106"/>
      <c r="O36" s="106"/>
      <c r="P36" s="106"/>
      <c r="Q36" s="106"/>
      <c r="R36" s="106"/>
      <c r="S36" s="106"/>
      <c r="T36" s="106"/>
      <c r="U36" s="106"/>
      <c r="V36" s="106"/>
      <c r="W36" s="106"/>
      <c r="X36" s="106"/>
    </row>
    <row r="37" spans="1:24" x14ac:dyDescent="0.25">
      <c r="I37" s="106" t="str">
        <f>IF(F80&gt;70,"Te interesa construir o reparar objeto, mantener o reparar instalaciones , construir o reparar edificios, elaborar tejidos, confeccionar ropa  ",IF(F80&lt;69,," "))</f>
        <v xml:space="preserve">Te interesa construir o reparar objeto, mantener o reparar instalaciones , construir o reparar edificios, elaborar tejidos, confeccionar ropa  </v>
      </c>
      <c r="J37" s="106"/>
      <c r="K37" s="106"/>
      <c r="L37" s="106"/>
      <c r="M37" s="106"/>
      <c r="N37" s="106"/>
      <c r="O37" s="106"/>
      <c r="P37" s="106"/>
      <c r="Q37" s="106"/>
      <c r="R37" s="106"/>
      <c r="S37" s="106"/>
      <c r="T37" s="106"/>
      <c r="U37" s="106"/>
      <c r="V37" s="106"/>
      <c r="W37" s="106"/>
      <c r="X37" s="106"/>
    </row>
    <row r="38" spans="1:24" x14ac:dyDescent="0.25">
      <c r="I38" s="106" t="str">
        <f>IF(F81&gt;70,"Te interesa profesiones como: constructor de instrumentos musicales, modista, tapicero, relojero, ebanista, zapatero, ceramista, impresor, joyero, albañil, electricista, tejedor  ",IF(F81&lt;69,," "))</f>
        <v xml:space="preserve">Te interesa profesiones como: constructor de instrumentos musicales, modista, tapicero, relojero, ebanista, zapatero, ceramista, impresor, joyero, albañil, electricista, tejedor  </v>
      </c>
      <c r="J38" s="106"/>
      <c r="K38" s="106"/>
      <c r="L38" s="106"/>
      <c r="M38" s="106"/>
      <c r="N38" s="106"/>
      <c r="O38" s="106"/>
      <c r="P38" s="106"/>
      <c r="Q38" s="106"/>
      <c r="R38" s="106"/>
      <c r="S38" s="106"/>
      <c r="T38" s="106"/>
      <c r="U38" s="106"/>
      <c r="V38" s="106"/>
      <c r="W38" s="106"/>
      <c r="X38" s="106"/>
    </row>
    <row r="45" spans="1:24" x14ac:dyDescent="0.25">
      <c r="B45" s="172" t="s">
        <v>229</v>
      </c>
      <c r="C45" s="172"/>
      <c r="D45" s="172"/>
      <c r="E45" s="172"/>
      <c r="F45" s="172"/>
    </row>
    <row r="46" spans="1:24" x14ac:dyDescent="0.25">
      <c r="B46" s="173" t="s">
        <v>230</v>
      </c>
      <c r="C46" s="173"/>
      <c r="D46" s="173"/>
      <c r="E46" s="173"/>
      <c r="F46" s="173"/>
    </row>
    <row r="47" spans="1:24" ht="15.75" thickBot="1" x14ac:dyDescent="0.3">
      <c r="B47" s="119"/>
      <c r="C47" s="119"/>
      <c r="D47" s="119"/>
      <c r="E47" s="27" t="s">
        <v>232</v>
      </c>
      <c r="F47" s="27" t="s">
        <v>219</v>
      </c>
    </row>
    <row r="48" spans="1:24" x14ac:dyDescent="0.25">
      <c r="A48">
        <v>1</v>
      </c>
      <c r="B48" s="174" t="s">
        <v>231</v>
      </c>
      <c r="C48" s="175"/>
      <c r="D48" s="42" t="s">
        <v>234</v>
      </c>
      <c r="E48" s="42">
        <f>Resultados!S3</f>
        <v>0</v>
      </c>
      <c r="F48" s="43" t="str">
        <f>IF(E48=1, 25, IF(E48=2, 40, IF(E48=3, 55, IF(E48=4, 65, IF(E49=5, 75, IF(E49=6, 85, IF(E49=7, 90, IF(E49=8, 95, IF(E49=9, 97, IF(E49=10, 98, IF(E49=11, 100, IF(E49=12, 100, ""))))))))))))</f>
        <v/>
      </c>
    </row>
    <row r="49" spans="1:6" ht="15.75" thickBot="1" x14ac:dyDescent="0.3">
      <c r="A49">
        <v>1</v>
      </c>
      <c r="B49" s="176"/>
      <c r="C49" s="177"/>
      <c r="D49" s="44" t="s">
        <v>233</v>
      </c>
      <c r="E49" s="44">
        <f>Resultados!T3</f>
        <v>0</v>
      </c>
      <c r="F49" s="45" t="str">
        <f>IF(E49=1, 25, IF(E49=2, 40, IF(E49=3, 55, IF(E49=4, 65, IF(E49=5, 75, IF(E49=6, 85, IF(E49=7, 90, IF(E49=8, 95, IF(E49=9, 97, IF(E49=10, 98, IF(E49=11, 100, IF(E49=12, 100, ""))))))))))))</f>
        <v/>
      </c>
    </row>
    <row r="50" spans="1:6" x14ac:dyDescent="0.25">
      <c r="A50">
        <v>2</v>
      </c>
      <c r="B50" s="107" t="s">
        <v>235</v>
      </c>
      <c r="C50" s="108"/>
      <c r="D50" s="46" t="s">
        <v>234</v>
      </c>
      <c r="E50" s="46">
        <f>Resultados!S4</f>
        <v>0</v>
      </c>
      <c r="F50" s="47" t="str">
        <f>IF(E50=1, 20, IF(E50=2, 30, IF(E50=3, 40, IF(E50=4, 55, IF(E50=5, 65, IF(E50=6, 70, IF(E50=7, 80, IF(E50=8, 90, IF(E50=9, 95, IF(E50=10, 97, IF(E50=11, 100, IF(E50=12, 100, ""))))))))))))</f>
        <v/>
      </c>
    </row>
    <row r="51" spans="1:6" ht="15.75" thickBot="1" x14ac:dyDescent="0.3">
      <c r="A51">
        <v>2</v>
      </c>
      <c r="B51" s="109"/>
      <c r="C51" s="110"/>
      <c r="D51" s="48" t="s">
        <v>233</v>
      </c>
      <c r="E51" s="48">
        <f>Resultados!T4</f>
        <v>0</v>
      </c>
      <c r="F51" s="49" t="str">
        <f>IF(E51=1, 20, IF(E51=2, 30, IF(E51=3, 40, IF(E51=4, 50, IF(E51=5, 60, IF(E51=6, 70, IF(E51=7, 80, IF(E51=8, 85, IF(E51=9, 90, IF(E51=10, 97, IF(E51=11, 100, IF(E51=12, 100, ""))))))))))))</f>
        <v/>
      </c>
    </row>
    <row r="52" spans="1:6" x14ac:dyDescent="0.25">
      <c r="A52">
        <v>3</v>
      </c>
      <c r="B52" s="111" t="s">
        <v>236</v>
      </c>
      <c r="C52" s="112"/>
      <c r="D52" s="50" t="s">
        <v>234</v>
      </c>
      <c r="E52" s="50">
        <f>Resultados!S5</f>
        <v>0</v>
      </c>
      <c r="F52" s="51" t="str">
        <f>IF(E52=1, 25, IF(E52=2, 35, IF(E52=3, 45, IF(E52=4, 50, IF(E52=5, 60, IF(E52=6, 65, IF(E52=7, 75, IF(E52=8, 80, IF(E52=9, 95, IF(E52=10, 90, IF(E52=11, 95, IF(E52=12, 100, ""))))))))))))</f>
        <v/>
      </c>
    </row>
    <row r="53" spans="1:6" ht="15.75" thickBot="1" x14ac:dyDescent="0.3">
      <c r="A53">
        <v>3</v>
      </c>
      <c r="B53" s="113"/>
      <c r="C53" s="114"/>
      <c r="D53" s="52" t="s">
        <v>233</v>
      </c>
      <c r="E53" s="52">
        <f>Resultados!T5</f>
        <v>0</v>
      </c>
      <c r="F53" s="53" t="str">
        <f>IF(E53=1, 25, IF(E53=2, 35, IF(E53=3, 45, IF(E53=4, 50, IF(E53=5, 60, IF(E53=6, 70, IF(E53=7, 80, IF(E53=8, 85, IF(E53=9, 90, IF(E53=10, 95, IF(E53=11, 100, IF(E53=12, 100, ""))))))))))))</f>
        <v/>
      </c>
    </row>
    <row r="54" spans="1:6" x14ac:dyDescent="0.25">
      <c r="A54">
        <v>4</v>
      </c>
      <c r="B54" s="168" t="s">
        <v>237</v>
      </c>
      <c r="C54" s="169"/>
      <c r="D54" s="54" t="s">
        <v>234</v>
      </c>
      <c r="E54" s="54">
        <f>Resultados!S6</f>
        <v>0</v>
      </c>
      <c r="F54" s="55" t="str">
        <f>IF(E54=1, 20, IF(E54=2, 35, IF(E54=3, 45, IF(E54=4, 55, IF(E54=5, 70, IF(E54=6, 80, IF(E54=7, 85, IF(E54=8, 95, IF(E54=9, 96, IF(E54=10, 98, IF(E54=11, 100, IF(E54=12, 100, ""))))))))))))</f>
        <v/>
      </c>
    </row>
    <row r="55" spans="1:6" ht="15.75" thickBot="1" x14ac:dyDescent="0.3">
      <c r="A55">
        <v>4</v>
      </c>
      <c r="B55" s="170"/>
      <c r="C55" s="171"/>
      <c r="D55" s="57" t="s">
        <v>233</v>
      </c>
      <c r="E55" s="57">
        <f>Resultados!T6</f>
        <v>0</v>
      </c>
      <c r="F55" s="58" t="str">
        <f>IF(E55=1, 30, IF(E55=2, 45, IF(E55=3, 55, IF(E55=4, 65, IF(E55=5, 75, IF(E55=6, 85, IF(E55=7, 90, IF(E55=8, 95, IF(E55=9, 98, IF(E55=10, 100, IF(E55=11, 100, IF(E55=12, 100, ""))))))))))))</f>
        <v/>
      </c>
    </row>
    <row r="56" spans="1:6" x14ac:dyDescent="0.25">
      <c r="A56">
        <v>5</v>
      </c>
      <c r="B56" s="144" t="s">
        <v>238</v>
      </c>
      <c r="C56" s="145"/>
      <c r="D56" s="59" t="s">
        <v>234</v>
      </c>
      <c r="E56" s="59">
        <f>Resultados!S7</f>
        <v>0</v>
      </c>
      <c r="F56" s="60" t="str">
        <f>IF(E56=1, 20, IF(E56=2, 30, IF(E56=3, 40, IF(E56=4, 50, IF(E56=5, 60, IF(E56=6, 65, IF(E56=7, 75, IF(E56=8, 80, IF(E56=9, 85, IF(E56=10, 90, IF(E56=11, 95, IF(E56=12, 100, ""))))))))))))</f>
        <v/>
      </c>
    </row>
    <row r="57" spans="1:6" ht="15.75" thickBot="1" x14ac:dyDescent="0.3">
      <c r="A57">
        <v>5</v>
      </c>
      <c r="B57" s="146"/>
      <c r="C57" s="147"/>
      <c r="D57" s="61" t="s">
        <v>233</v>
      </c>
      <c r="E57" s="61">
        <f>Resultados!T7</f>
        <v>0</v>
      </c>
      <c r="F57" s="62" t="str">
        <f>IF(E57=1, 20, IF(E57=2, 30, IF(E57=3, 40, IF(E57=4, 50, IF(E57=5, 60, IF(E57=6, 70, IF(E57=7, 75, IF(E57=8, 85, IF(E57=9, 90, IF(E57=10, 90, IF(E57=11, 97, IF(E57=12, 100, ""))))))))))))</f>
        <v/>
      </c>
    </row>
    <row r="58" spans="1:6" x14ac:dyDescent="0.25">
      <c r="A58">
        <v>6</v>
      </c>
      <c r="B58" s="148" t="s">
        <v>239</v>
      </c>
      <c r="C58" s="149"/>
      <c r="D58" s="63" t="s">
        <v>234</v>
      </c>
      <c r="E58" s="63">
        <f>Resultados!S8</f>
        <v>0</v>
      </c>
      <c r="F58" s="64" t="str">
        <f>IF(E58=1, 20, IF(E58=2, 30, IF(E58=3, 35, IF(E58=4, 45, IF(E58=5, 55, IF(E58=6, 65, IF(E58=7, 75, IF(E58=8, 80, IF(E58=9, 85, IF(E58=10, 90, IF(E58=11, 96, IF(E58=12, 100, ""))))))))))))</f>
        <v/>
      </c>
    </row>
    <row r="59" spans="1:6" ht="15.75" thickBot="1" x14ac:dyDescent="0.3">
      <c r="A59">
        <v>6</v>
      </c>
      <c r="B59" s="150"/>
      <c r="C59" s="151"/>
      <c r="D59" s="65" t="s">
        <v>233</v>
      </c>
      <c r="E59" s="65">
        <f>Resultados!T8</f>
        <v>0</v>
      </c>
      <c r="F59" s="66" t="str">
        <f>IF(E59=1, 25, IF(E59=2, 35, IF(E59=3, 45, IF(E59=4, 50, IF(E59=5, 60, IF(E59=6, 70, IF(E59=7, 75, IF(E59=8, 85, IF(E59=9, 90, IF(E59=10, 90, IF(E59=11, 96, IF(E59=12, 100, ""))))))))))))</f>
        <v/>
      </c>
    </row>
    <row r="60" spans="1:6" x14ac:dyDescent="0.25">
      <c r="A60">
        <v>7</v>
      </c>
      <c r="B60" s="152" t="s">
        <v>240</v>
      </c>
      <c r="C60" s="153"/>
      <c r="D60" s="67" t="s">
        <v>234</v>
      </c>
      <c r="E60" s="67">
        <f>Resultados!S9</f>
        <v>0</v>
      </c>
      <c r="F60" s="68" t="str">
        <f>IF(E60=1, 25, IF(E60=2, 40, IF(E60=3, 50, IF(E60=4, 60, IF(E60=5, 70, IF(E60=6, 75, IF(E60=7, 85, IF(E60=8, 90, IF(E60=9, 95, IF(E60=10, 98, IF(E60=11, 100, IF(E60=12, 100, ""))))))))))))</f>
        <v/>
      </c>
    </row>
    <row r="61" spans="1:6" ht="15.75" thickBot="1" x14ac:dyDescent="0.3">
      <c r="A61">
        <v>7</v>
      </c>
      <c r="B61" s="154"/>
      <c r="C61" s="155"/>
      <c r="D61" s="69" t="s">
        <v>233</v>
      </c>
      <c r="E61" s="69">
        <f>Resultados!T9</f>
        <v>0</v>
      </c>
      <c r="F61" s="70" t="str">
        <f>IF(E61=1, 25, IF(E61=2, 40, IF(E61=3, 55, IF(E61=4, 70, IF(E61=5, 80, IF(E61=6, 85, IF(E61=7, 90, IF(E61=8, 95, IF(E61=9, 97, IF(E61=10, 100, IF(E61=11, 100, IF(E61=12, 100, ""))))))))))))</f>
        <v/>
      </c>
    </row>
    <row r="62" spans="1:6" x14ac:dyDescent="0.25">
      <c r="A62">
        <v>8</v>
      </c>
      <c r="B62" s="156" t="s">
        <v>241</v>
      </c>
      <c r="C62" s="157"/>
      <c r="D62" s="71" t="s">
        <v>234</v>
      </c>
      <c r="E62" s="71">
        <f>Resultados!S10</f>
        <v>0</v>
      </c>
      <c r="F62" s="72" t="str">
        <f>IF(E62=1, 30, IF(E62=2, 40, IF(E62=3, 50, IF(E62=4, 55, IF(E62=5, 65, IF(E62=6, 70, IF(E62=7, 75, IF(E62=8, 80, IF(E62=9, 85, IF(E62=10, 90, IF(E62=11, 95, IF(E62=12, 100, ""))))))))))))</f>
        <v/>
      </c>
    </row>
    <row r="63" spans="1:6" ht="15.75" thickBot="1" x14ac:dyDescent="0.3">
      <c r="A63">
        <v>8</v>
      </c>
      <c r="B63" s="158"/>
      <c r="C63" s="159"/>
      <c r="D63" s="73" t="s">
        <v>233</v>
      </c>
      <c r="E63" s="73">
        <f>Resultados!T10</f>
        <v>0</v>
      </c>
      <c r="F63" s="74" t="str">
        <f>IF(E63=1, 30, IF(E63=2, 40, IF(E63=3, 50, IF(E63=4, 55, IF(E63=5, 65, IF(E63=6, 70, IF(E63=7, 75, IF(E63=8, 85, IF(E63=9, 90, IF(E63=10, 95, IF(E63=11, 100, IF(E63=12, 100, ""))))))))))))</f>
        <v/>
      </c>
    </row>
    <row r="64" spans="1:6" x14ac:dyDescent="0.25">
      <c r="A64">
        <v>9</v>
      </c>
      <c r="B64" s="160" t="s">
        <v>242</v>
      </c>
      <c r="C64" s="161"/>
      <c r="D64" s="75" t="s">
        <v>234</v>
      </c>
      <c r="E64" s="75">
        <f>Resultados!S11</f>
        <v>0</v>
      </c>
      <c r="F64" s="76" t="str">
        <f>IF(E64=1, 10, IF(E64=2, 25, IF(E64=3, 35, IF(E64=4, 50, IF(E64=5, 60, IF(E64=6, 75, IF(E64=7, 85, IF(E64=8, 90, IF(E64=9, 95, IF(E64=10, 98, IF(E64=11, 100, IF(E64=12, 100, ""))))))))))))</f>
        <v/>
      </c>
    </row>
    <row r="65" spans="1:6" ht="15.75" thickBot="1" x14ac:dyDescent="0.3">
      <c r="A65">
        <v>9</v>
      </c>
      <c r="B65" s="162"/>
      <c r="C65" s="163"/>
      <c r="D65" s="98" t="s">
        <v>233</v>
      </c>
      <c r="E65" s="98">
        <f>Resultados!T11</f>
        <v>0</v>
      </c>
      <c r="F65" s="99" t="str">
        <f>IF(E65=1, 20, IF(E65=2, 30, IF(E65=3, 45, IF(E65=4, 55, IF(E65=5, 65, IF(E65=6, 75, IF(E65=7, 85, IF(E65=8, 90, IF(E65=9, 95, IF(E65=10, 97, IF(E65=11, 100, IF(E65=12, 100, ""))))))))))))</f>
        <v/>
      </c>
    </row>
    <row r="66" spans="1:6" x14ac:dyDescent="0.25">
      <c r="A66">
        <v>10</v>
      </c>
      <c r="B66" s="164" t="s">
        <v>243</v>
      </c>
      <c r="C66" s="165"/>
      <c r="D66" s="77" t="s">
        <v>234</v>
      </c>
      <c r="E66" s="77">
        <f>Resultados!S12</f>
        <v>0</v>
      </c>
      <c r="F66" s="77" t="str">
        <f>IF(E66=1, 25, IF(E66=2, 35, IF(E66=3, 50, IF(E66=4, 60, IF(E66=5, 70, IF(E66=6, 75, IF(E66=7, 85, IF(E66=8, 90, IF(E66=9, 90, IF(E66=10, 95, IF(E66=11, 98, IF(E66=12, 100, ""))))))))))))</f>
        <v/>
      </c>
    </row>
    <row r="67" spans="1:6" ht="15.75" thickBot="1" x14ac:dyDescent="0.3">
      <c r="A67">
        <v>10</v>
      </c>
      <c r="B67" s="166"/>
      <c r="C67" s="167"/>
      <c r="D67" s="78" t="s">
        <v>233</v>
      </c>
      <c r="E67" s="78">
        <f>Resultados!T12</f>
        <v>0</v>
      </c>
      <c r="F67" s="78" t="str">
        <f>IF(E67=1, 20, IF(E67=2, 35, IF(E67=3, 45, IF(E67=4, 55, IF(E67=5, 65, IF(E67=6, 75, IF(E67=7, 80, IF(E67=8, 90, IF(E67=9, 95, IF(E67=10, 96, IF(E67=11, 100, IF(E67=12, 100, ""))))))))))))</f>
        <v/>
      </c>
    </row>
    <row r="68" spans="1:6" x14ac:dyDescent="0.25">
      <c r="A68">
        <v>11</v>
      </c>
      <c r="B68" s="120" t="s">
        <v>244</v>
      </c>
      <c r="C68" s="121"/>
      <c r="D68" s="79" t="s">
        <v>234</v>
      </c>
      <c r="E68" s="79">
        <f>Resultados!S13</f>
        <v>0</v>
      </c>
      <c r="F68" s="79" t="str">
        <f>IF(E68=1, 25, IF(E68=2, 30, IF(E68=3, 40, IF(E68=4, 45, IF(E68=5, 55, IF(E68=6, 60, IF(E68=7, 65, IF(E68=8, 70, IF(E68=9, 75, IF(E68=10, 85, IF(E68=11, 90, IF(E68=12, 100, ""))))))))))))</f>
        <v/>
      </c>
    </row>
    <row r="69" spans="1:6" ht="15.75" thickBot="1" x14ac:dyDescent="0.3">
      <c r="A69">
        <v>11</v>
      </c>
      <c r="B69" s="122"/>
      <c r="C69" s="123"/>
      <c r="D69" s="56" t="s">
        <v>233</v>
      </c>
      <c r="E69" s="56">
        <f>Resultados!T13</f>
        <v>0</v>
      </c>
      <c r="F69" s="56" t="str">
        <f>IF(E69=1, 35, IF(E69=2, 40, IF(E69=3, 50, IF(E69=4, 55, IF(E69=5, 65, IF(E69=6, 70, IF(E69=7, 75, IF(E69=8, 85, IF(E69=9, 90, IF(E69=10, 96, IF(E69=11, 100, IF(E69=12, 100, ""))))))))))))</f>
        <v/>
      </c>
    </row>
    <row r="70" spans="1:6" x14ac:dyDescent="0.25">
      <c r="A70">
        <v>12</v>
      </c>
      <c r="B70" s="124" t="s">
        <v>245</v>
      </c>
      <c r="C70" s="125"/>
      <c r="D70" s="80" t="s">
        <v>234</v>
      </c>
      <c r="E70" s="80">
        <f>Resultados!S14</f>
        <v>0</v>
      </c>
      <c r="F70" s="80" t="str">
        <f>IF(E70=1, 45, IF(E70=2, 60, IF(E70=3, 70, IF(E70=4, 75, IF(E70=5, 80, IF(E70=6, 90, IF(E70=7, 95, IF(E70=8, 96, IF(E70=9, 98, IF(E70=10, 100, IF(E70=11, 100, IF(E70=12, 100, ""))))))))))))</f>
        <v/>
      </c>
    </row>
    <row r="71" spans="1:6" ht="15.75" thickBot="1" x14ac:dyDescent="0.3">
      <c r="A71">
        <v>12</v>
      </c>
      <c r="B71" s="126"/>
      <c r="C71" s="127"/>
      <c r="D71" s="81" t="s">
        <v>233</v>
      </c>
      <c r="E71" s="81">
        <f>Resultados!T14</f>
        <v>0</v>
      </c>
      <c r="F71" s="81" t="str">
        <f>IF(E71=1, 50, IF(E71=2, 70, IF(E71=3, 80, IF(E71=4, 85, IF(E71=5, 90, IF(E71=6, 95, IF(E71=7, 96, IF(E71=8, 98, IF(E71=9, 100, IF(E71=10, 100, IF(E71=11, 100, IF(E71=12, 100, ""))))))))))))</f>
        <v/>
      </c>
    </row>
    <row r="72" spans="1:6" x14ac:dyDescent="0.25">
      <c r="A72">
        <v>13</v>
      </c>
      <c r="B72" s="128" t="s">
        <v>246</v>
      </c>
      <c r="C72" s="129"/>
      <c r="D72" s="82" t="s">
        <v>234</v>
      </c>
      <c r="E72" s="82">
        <f>Resultados!S15</f>
        <v>0</v>
      </c>
      <c r="F72" s="82" t="str">
        <f>IF(E72=1, 25, IF(E72=2, 35, IF(E72=3, 40, IF(E72=4, 50, IF(E72=5, 55, IF(E72=6, 65, IF(E72=7, 70, IF(E72=8, 75, IF(E72=9, 80, IF(E72=10, 90, IF(E72=11, 95, IF(E72=12, 100, ""))))))))))))</f>
        <v/>
      </c>
    </row>
    <row r="73" spans="1:6" ht="15.75" thickBot="1" x14ac:dyDescent="0.3">
      <c r="A73">
        <v>13</v>
      </c>
      <c r="B73" s="130"/>
      <c r="C73" s="131"/>
      <c r="D73" s="83" t="s">
        <v>233</v>
      </c>
      <c r="E73" s="83">
        <f>Resultados!T15</f>
        <v>0</v>
      </c>
      <c r="F73" s="83" t="str">
        <f>IF(E73=1, 30, IF(E73=2, 40, IF(E73=3, 50, IF(E73=4, 55, IF(E73=5, 65, IF(E73=6, 70, IF(E73=7, 80, IF(E73=8, 85, IF(E73=9, 90, IF(E73=10, 95, IF(E73=11, 98, IF(E73=12, 100, ""))))))))))))</f>
        <v/>
      </c>
    </row>
    <row r="74" spans="1:6" x14ac:dyDescent="0.25">
      <c r="A74">
        <v>14</v>
      </c>
      <c r="B74" s="132" t="s">
        <v>247</v>
      </c>
      <c r="C74" s="133"/>
      <c r="D74" s="84" t="s">
        <v>234</v>
      </c>
      <c r="E74" s="84">
        <f>Resultados!S16</f>
        <v>0</v>
      </c>
      <c r="F74" s="84" t="str">
        <f>IF(E74=1, 15, IF(E74=2, 30, IF(E74=3, 40, IF(E74=4, 50, IF(E74=5, 60, IF(E74=6, 65, IF(E74=7, 75, IF(E74=8, 85, IF(E74=9, 90, IF(E74=10, 95, IF(E74=11, 97, IF(E74=12, 100, ""))))))))))))</f>
        <v/>
      </c>
    </row>
    <row r="75" spans="1:6" ht="15.75" thickBot="1" x14ac:dyDescent="0.3">
      <c r="A75">
        <v>14</v>
      </c>
      <c r="B75" s="134"/>
      <c r="C75" s="135"/>
      <c r="D75" s="85" t="s">
        <v>233</v>
      </c>
      <c r="E75" s="85">
        <f>Resultados!T16</f>
        <v>0</v>
      </c>
      <c r="F75" s="85" t="str">
        <f>IF(E75=1, 20, IF(E75=2, 30, IF(E75=3, 40, IF(E75=4, 50, IF(E75=5, 60, IF(E75=6, 70, IF(E75=7, 75, IF(E75=8, 85, IF(E75=9, 90, IF(E75=10, 90, IF(E75=11, 95, IF(E75=12, 100, ""))))))))))))</f>
        <v/>
      </c>
    </row>
    <row r="76" spans="1:6" x14ac:dyDescent="0.25">
      <c r="A76">
        <v>15</v>
      </c>
      <c r="B76" s="136" t="s">
        <v>248</v>
      </c>
      <c r="C76" s="137"/>
      <c r="D76" s="86" t="s">
        <v>234</v>
      </c>
      <c r="E76" s="86">
        <f>Resultados!S17</f>
        <v>0</v>
      </c>
      <c r="F76" s="87" t="str">
        <f>IF(E76=1, 25, IF(E76=2, 40, IF(E76=3, 50, IF(E76=4, 55, IF(E76=5, 60, IF(E76=6, 70, IF(E76=7, 75, IF(E76=8, 85, IF(E76=9, 85, IF(E76=10, 90, IF(E76=11, 96, IF(E76=12, 100, ""))))))))))))</f>
        <v/>
      </c>
    </row>
    <row r="77" spans="1:6" ht="15.75" thickBot="1" x14ac:dyDescent="0.3">
      <c r="A77">
        <v>15</v>
      </c>
      <c r="B77" s="138"/>
      <c r="C77" s="139"/>
      <c r="D77" s="88" t="s">
        <v>233</v>
      </c>
      <c r="E77" s="88">
        <f>Resultados!T17</f>
        <v>0</v>
      </c>
      <c r="F77" s="89" t="str">
        <f>IF(E77=1, 30, IF(E77=2, 40, IF(E77=3, 50, IF(E77=4, 60, IF(E77=5, 70, IF(E77=6, 75, IF(E77=7, 80, IF(E77=8, 90, IF(E77=9, 90, IF(E77=10, 96, IF(E77=11, 100, IF(E77=12, 100, ""))))))))))))</f>
        <v/>
      </c>
    </row>
    <row r="78" spans="1:6" x14ac:dyDescent="0.25">
      <c r="A78">
        <v>16</v>
      </c>
      <c r="B78" s="140" t="s">
        <v>249</v>
      </c>
      <c r="C78" s="141"/>
      <c r="D78" s="90" t="s">
        <v>234</v>
      </c>
      <c r="E78" s="90">
        <f>Resultados!S18</f>
        <v>0</v>
      </c>
      <c r="F78" s="91" t="str">
        <f>IF(E78=1, 20, IF(E78=2, 30, IF(E78=3, 45, IF(E78=4, 55, IF(E78=5, 65, IF(E78=6, 75, IF(E78=7, 85, IF(E78=8, 95, IF(E78=9, 97, IF(E78=10, 100, IF(E78=11, 100, IF(E78=12, 100, ""))))))))))))</f>
        <v/>
      </c>
    </row>
    <row r="79" spans="1:6" ht="15.75" thickBot="1" x14ac:dyDescent="0.3">
      <c r="A79">
        <v>16</v>
      </c>
      <c r="B79" s="142"/>
      <c r="C79" s="143"/>
      <c r="D79" s="92" t="s">
        <v>233</v>
      </c>
      <c r="E79" s="92">
        <f>Resultados!T18</f>
        <v>0</v>
      </c>
      <c r="F79" s="93" t="str">
        <f>IF(E79=1, 20, IF(E79=2, 30, IF(E79=3, 45, IF(E79=4, 55, IF(E79=5, 70, IF(E79=6, 80, IF(E79=7, 85, IF(E79=8, 90, IF(E79=9, 97, IF(E79=10, 100, IF(E79=11, 100, IF(E79=12, 100, ""))))))))))))</f>
        <v/>
      </c>
    </row>
    <row r="80" spans="1:6" x14ac:dyDescent="0.25">
      <c r="A80">
        <v>17</v>
      </c>
      <c r="B80" s="115" t="s">
        <v>250</v>
      </c>
      <c r="C80" s="116"/>
      <c r="D80" s="94" t="s">
        <v>234</v>
      </c>
      <c r="E80" s="94">
        <f>Resultados!S19</f>
        <v>0</v>
      </c>
      <c r="F80" s="95" t="str">
        <f>IF(E80=1, 25, IF(E80=2, 40, IF(E80=3, 55, IF(E80=4, 70, IF(E80=5, 80, IF(E80=6, 90, IF(E80=7, 95, IF(E80=8, 97, IF(E80=9, 100, IF(E80=10, 100, IF(E80=11, 100, IF(E80=12, 100, ""))))))))))))</f>
        <v/>
      </c>
    </row>
    <row r="81" spans="1:6" ht="15.75" thickBot="1" x14ac:dyDescent="0.3">
      <c r="A81">
        <v>17</v>
      </c>
      <c r="B81" s="117"/>
      <c r="C81" s="118"/>
      <c r="D81" s="96" t="s">
        <v>233</v>
      </c>
      <c r="E81" s="96">
        <f>Resultados!T19</f>
        <v>0</v>
      </c>
      <c r="F81" s="97" t="str">
        <f>IF(E81=1, 50, IF(E81=2, 65, IF(E81=3, 75, IF(E81=4, 85, IF(E81=5, 90, IF(E81=6, 95, IF(E81=7, 97, IF(E81=8, 98, IF(E81=9, 100, IF(E81=10, 100, IF(E81=11, 100, IF(E81=12, 100, ""))))))))))))</f>
        <v/>
      </c>
    </row>
  </sheetData>
  <sheetProtection formatCells="0" formatColumns="0" formatRows="0" insertColumns="0" insertRows="0" insertHyperlinks="0" deleteColumns="0" deleteRows="0" sort="0" autoFilter="0" pivotTables="0"/>
  <mergeCells count="56">
    <mergeCell ref="I2:X3"/>
    <mergeCell ref="I5:X5"/>
    <mergeCell ref="I6:X6"/>
    <mergeCell ref="B45:F45"/>
    <mergeCell ref="B46:F46"/>
    <mergeCell ref="B48:C49"/>
    <mergeCell ref="B80:C81"/>
    <mergeCell ref="B47:D47"/>
    <mergeCell ref="B68:C69"/>
    <mergeCell ref="B70:C71"/>
    <mergeCell ref="B72:C73"/>
    <mergeCell ref="B74:C75"/>
    <mergeCell ref="B76:C77"/>
    <mergeCell ref="B78:C79"/>
    <mergeCell ref="B56:C57"/>
    <mergeCell ref="B58:C59"/>
    <mergeCell ref="B60:C61"/>
    <mergeCell ref="B62:C63"/>
    <mergeCell ref="B64:C65"/>
    <mergeCell ref="B66:C67"/>
    <mergeCell ref="B54:C55"/>
    <mergeCell ref="I7:X7"/>
    <mergeCell ref="I8:X8"/>
    <mergeCell ref="I9:X9"/>
    <mergeCell ref="I10:X10"/>
    <mergeCell ref="I11:X11"/>
    <mergeCell ref="I12:X12"/>
    <mergeCell ref="B50:C51"/>
    <mergeCell ref="B52:C53"/>
    <mergeCell ref="I13:X13"/>
    <mergeCell ref="I14:X14"/>
    <mergeCell ref="I21:X21"/>
    <mergeCell ref="I22:X22"/>
    <mergeCell ref="I23:X23"/>
    <mergeCell ref="I24:X24"/>
    <mergeCell ref="I15:X15"/>
    <mergeCell ref="I16:X16"/>
    <mergeCell ref="I17:X17"/>
    <mergeCell ref="I18:X18"/>
    <mergeCell ref="I19:X19"/>
    <mergeCell ref="B2:G3"/>
    <mergeCell ref="I30:X30"/>
    <mergeCell ref="I31:X31"/>
    <mergeCell ref="I32:X32"/>
    <mergeCell ref="I38:X38"/>
    <mergeCell ref="I33:X33"/>
    <mergeCell ref="I34:X34"/>
    <mergeCell ref="I35:X35"/>
    <mergeCell ref="I36:X36"/>
    <mergeCell ref="I37:X37"/>
    <mergeCell ref="I25:X25"/>
    <mergeCell ref="I26:X26"/>
    <mergeCell ref="I27:X27"/>
    <mergeCell ref="I28:X28"/>
    <mergeCell ref="I29:X29"/>
    <mergeCell ref="I20:X20"/>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INVENTARIO DE INTERESES Y PREFE</vt:lpstr>
      <vt:lpstr>Resultados</vt:lpstr>
      <vt:lpstr>Perfil</vt:lpstr>
      <vt:lpstr>'INVENTARIO DE INTERESES Y PREFE'!DatosExternos_1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 R</dc:creator>
  <cp:lastModifiedBy>Renne Castellanos</cp:lastModifiedBy>
  <dcterms:created xsi:type="dcterms:W3CDTF">2022-07-14T15:48:11Z</dcterms:created>
  <dcterms:modified xsi:type="dcterms:W3CDTF">2023-07-13T03:11:18Z</dcterms:modified>
</cp:coreProperties>
</file>